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drawings/drawing2.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drawings/drawing3.xml" ContentType="application/vnd.openxmlformats-officedocument.drawing+xml"/>
  <Override PartName="/xl/comments2.xml" ContentType="application/vnd.openxmlformats-officedocument.spreadsheetml.comments+xml"/>
  <Override PartName="/xl/charts/chart8.xml" ContentType="application/vnd.openxmlformats-officedocument.drawingml.chart+xml"/>
  <Override PartName="/xl/charts/style7.xml" ContentType="application/vnd.ms-office.chartstyle+xml"/>
  <Override PartName="/xl/charts/colors7.xml" ContentType="application/vnd.ms-office.chartcolorstyle+xml"/>
  <Override PartName="/xl/charts/chart9.xml" ContentType="application/vnd.openxmlformats-officedocument.drawingml.chart+xml"/>
  <Override PartName="/xl/charts/style8.xml" ContentType="application/vnd.ms-office.chartstyle+xml"/>
  <Override PartName="/xl/charts/colors8.xml" ContentType="application/vnd.ms-office.chartcolorstyle+xml"/>
  <Override PartName="/xl/charts/chart10.xml" ContentType="application/vnd.openxmlformats-officedocument.drawingml.chart+xml"/>
  <Override PartName="/xl/charts/style9.xml" ContentType="application/vnd.ms-office.chartstyle+xml"/>
  <Override PartName="/xl/charts/colors9.xml" ContentType="application/vnd.ms-office.chartcolorstyle+xml"/>
  <Override PartName="/xl/charts/chart11.xml" ContentType="application/vnd.openxmlformats-officedocument.drawingml.chart+xml"/>
  <Override PartName="/xl/charts/style10.xml" ContentType="application/vnd.ms-office.chartstyle+xml"/>
  <Override PartName="/xl/charts/colors10.xml" ContentType="application/vnd.ms-office.chartcolorstyle+xml"/>
  <Override PartName="/xl/charts/chart12.xml" ContentType="application/vnd.openxmlformats-officedocument.drawingml.chart+xml"/>
  <Override PartName="/xl/charts/style11.xml" ContentType="application/vnd.ms-office.chartstyle+xml"/>
  <Override PartName="/xl/charts/colors11.xml" ContentType="application/vnd.ms-office.chartcolorstyle+xml"/>
  <Override PartName="/xl/charts/chart13.xml" ContentType="application/vnd.openxmlformats-officedocument.drawingml.chart+xml"/>
  <Override PartName="/xl/charts/style12.xml" ContentType="application/vnd.ms-office.chartstyle+xml"/>
  <Override PartName="/xl/charts/colors12.xml" ContentType="application/vnd.ms-office.chartcolorstyle+xml"/>
  <Override PartName="/xl/charts/chart1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EP\Torres RL\HCR testing\Spreadsheet\"/>
    </mc:Choice>
  </mc:AlternateContent>
  <bookViews>
    <workbookView minimized="1" xWindow="0" yWindow="0" windowWidth="20160" windowHeight="9045"/>
  </bookViews>
  <sheets>
    <sheet name="RBC Calculator" sheetId="3" r:id="rId1"/>
    <sheet name="HCR specifications" sheetId="6" r:id="rId2"/>
    <sheet name="Details of Calculations" sheetId="7" r:id="rId3"/>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36" i="7" l="1"/>
  <c r="H136" i="7" s="1"/>
  <c r="E136" i="7"/>
  <c r="D136" i="7"/>
  <c r="I127" i="7"/>
  <c r="H127" i="7"/>
  <c r="G127" i="7"/>
  <c r="E127" i="7"/>
  <c r="C127" i="7"/>
  <c r="C126" i="7"/>
  <c r="C125" i="7"/>
  <c r="C124" i="7"/>
  <c r="C123" i="7"/>
  <c r="C122" i="7"/>
  <c r="C121" i="7"/>
  <c r="C120" i="7"/>
  <c r="C119" i="7"/>
  <c r="C118" i="7"/>
  <c r="C117" i="7"/>
  <c r="C116" i="7"/>
  <c r="H115" i="7"/>
  <c r="C115" i="7"/>
  <c r="I114" i="7"/>
  <c r="D106" i="7"/>
  <c r="G105" i="7"/>
  <c r="H105" i="7" s="1"/>
  <c r="E105" i="7"/>
  <c r="D105" i="7"/>
  <c r="L104" i="7"/>
  <c r="L135" i="7" s="1"/>
  <c r="G95" i="7"/>
  <c r="H95" i="7" s="1"/>
  <c r="E95" i="7"/>
  <c r="D95" i="7"/>
  <c r="N94" i="7"/>
  <c r="N104" i="7" s="1"/>
  <c r="N135" i="7" s="1"/>
  <c r="M94" i="7"/>
  <c r="L94" i="7"/>
  <c r="G114" i="7" s="1"/>
  <c r="J94" i="7"/>
  <c r="E114" i="7" s="1"/>
  <c r="A89" i="7"/>
  <c r="Q88" i="7"/>
  <c r="T88" i="7" s="1"/>
  <c r="F88" i="7"/>
  <c r="A88" i="7"/>
  <c r="M87" i="7"/>
  <c r="H125" i="7" s="1"/>
  <c r="L87" i="7"/>
  <c r="G125" i="7" s="1"/>
  <c r="I87" i="7"/>
  <c r="H87" i="7"/>
  <c r="J87" i="7" s="1"/>
  <c r="E125" i="7" s="1"/>
  <c r="G87" i="7"/>
  <c r="N87" i="7" s="1"/>
  <c r="I125" i="7" s="1"/>
  <c r="F87" i="7"/>
  <c r="E87" i="7"/>
  <c r="A87" i="7"/>
  <c r="T86" i="7"/>
  <c r="Q86" i="7"/>
  <c r="I86" i="7"/>
  <c r="L86" i="7" s="1"/>
  <c r="G124" i="7" s="1"/>
  <c r="H86" i="7"/>
  <c r="J86" i="7" s="1"/>
  <c r="G86" i="7"/>
  <c r="N86" i="7" s="1"/>
  <c r="F86" i="7"/>
  <c r="E86" i="7"/>
  <c r="M86" i="7" s="1"/>
  <c r="A86" i="7"/>
  <c r="Q85" i="7"/>
  <c r="T85" i="7" s="1"/>
  <c r="I85" i="7"/>
  <c r="L85" i="7" s="1"/>
  <c r="G123" i="7" s="1"/>
  <c r="A85" i="7"/>
  <c r="T84" i="7"/>
  <c r="Q84" i="7"/>
  <c r="I84" i="7"/>
  <c r="L84" i="7" s="1"/>
  <c r="H84" i="7"/>
  <c r="J84" i="7" s="1"/>
  <c r="E122" i="7" s="1"/>
  <c r="A84" i="7"/>
  <c r="Q83" i="7"/>
  <c r="T83" i="7" s="1"/>
  <c r="I83" i="7"/>
  <c r="L83" i="7" s="1"/>
  <c r="G121" i="7" s="1"/>
  <c r="H83" i="7"/>
  <c r="J83" i="7" s="1"/>
  <c r="A83" i="7"/>
  <c r="Q82" i="7"/>
  <c r="I82" i="7"/>
  <c r="L82" i="7" s="1"/>
  <c r="H82" i="7"/>
  <c r="J82" i="7" s="1"/>
  <c r="E120" i="7" s="1"/>
  <c r="A82" i="7"/>
  <c r="D96" i="7" s="1"/>
  <c r="Q81" i="7"/>
  <c r="I81" i="7"/>
  <c r="L81" i="7" s="1"/>
  <c r="G119" i="7" s="1"/>
  <c r="H81" i="7"/>
  <c r="J81" i="7" s="1"/>
  <c r="E119" i="7" s="1"/>
  <c r="A81" i="7"/>
  <c r="Q80" i="7"/>
  <c r="M80" i="7"/>
  <c r="H118" i="7" s="1"/>
  <c r="I80" i="7"/>
  <c r="L80" i="7" s="1"/>
  <c r="G118" i="7" s="1"/>
  <c r="H80" i="7"/>
  <c r="J80" i="7" s="1"/>
  <c r="E118" i="7" s="1"/>
  <c r="G80" i="7"/>
  <c r="N80" i="7" s="1"/>
  <c r="I118" i="7" s="1"/>
  <c r="F80" i="7"/>
  <c r="E80" i="7"/>
  <c r="A80" i="7"/>
  <c r="Q79" i="7"/>
  <c r="R80" i="7" s="1"/>
  <c r="I79" i="7"/>
  <c r="L79" i="7" s="1"/>
  <c r="G117" i="7" s="1"/>
  <c r="H79" i="7"/>
  <c r="J79" i="7" s="1"/>
  <c r="E117" i="7" s="1"/>
  <c r="G79" i="7"/>
  <c r="N79" i="7" s="1"/>
  <c r="F79" i="7"/>
  <c r="E79" i="7"/>
  <c r="M79" i="7" s="1"/>
  <c r="A79" i="7"/>
  <c r="R78" i="7"/>
  <c r="I78" i="7"/>
  <c r="L78" i="7" s="1"/>
  <c r="G116" i="7" s="1"/>
  <c r="H78" i="7"/>
  <c r="J78" i="7" s="1"/>
  <c r="E116" i="7" s="1"/>
  <c r="G78" i="7"/>
  <c r="N78" i="7" s="1"/>
  <c r="I116" i="7" s="1"/>
  <c r="F78" i="7"/>
  <c r="E78" i="7"/>
  <c r="M78" i="7" s="1"/>
  <c r="H116" i="7" s="1"/>
  <c r="A78" i="7"/>
  <c r="G137" i="7" s="1"/>
  <c r="H137" i="7" s="1"/>
  <c r="R77" i="7"/>
  <c r="N77" i="7"/>
  <c r="I115" i="7" s="1"/>
  <c r="M77" i="7"/>
  <c r="L77" i="7"/>
  <c r="G115" i="7" s="1"/>
  <c r="J77" i="7"/>
  <c r="E115" i="7" s="1"/>
  <c r="A77" i="7"/>
  <c r="R76" i="7"/>
  <c r="L76" i="7"/>
  <c r="J76" i="7"/>
  <c r="A76" i="7"/>
  <c r="R75" i="7"/>
  <c r="L75" i="7"/>
  <c r="A75" i="7"/>
  <c r="R74" i="7"/>
  <c r="L74" i="7"/>
  <c r="A74" i="7"/>
  <c r="R73" i="7"/>
  <c r="L73" i="7"/>
  <c r="A73" i="7"/>
  <c r="R72" i="7"/>
  <c r="L72" i="7"/>
  <c r="A72" i="7"/>
  <c r="R71" i="7"/>
  <c r="L71" i="7"/>
  <c r="A71" i="7"/>
  <c r="R70" i="7"/>
  <c r="L70" i="7"/>
  <c r="A70" i="7"/>
  <c r="R69" i="7"/>
  <c r="L69" i="7"/>
  <c r="A69" i="7"/>
  <c r="R68" i="7"/>
  <c r="L68" i="7"/>
  <c r="A68" i="7"/>
  <c r="R67" i="7"/>
  <c r="L67" i="7"/>
  <c r="A67" i="7"/>
  <c r="R66" i="7"/>
  <c r="L66" i="7"/>
  <c r="A66" i="7"/>
  <c r="R65" i="7"/>
  <c r="A65" i="7"/>
  <c r="A64" i="7"/>
  <c r="A63" i="7"/>
  <c r="A62" i="7"/>
  <c r="A61" i="7"/>
  <c r="A60" i="7"/>
  <c r="A59" i="7"/>
  <c r="A58" i="7"/>
  <c r="F50" i="7"/>
  <c r="F49" i="7"/>
  <c r="I38" i="7"/>
  <c r="I88" i="7" s="1"/>
  <c r="L88" i="7" s="1"/>
  <c r="G126" i="7" s="1"/>
  <c r="H38" i="7"/>
  <c r="H88" i="7" s="1"/>
  <c r="J88" i="7" s="1"/>
  <c r="E126" i="7" s="1"/>
  <c r="G38" i="7"/>
  <c r="G88" i="7" s="1"/>
  <c r="N88" i="7" s="1"/>
  <c r="I126" i="7" s="1"/>
  <c r="E38" i="7"/>
  <c r="E88" i="7" s="1"/>
  <c r="M88" i="7" s="1"/>
  <c r="H126" i="7" s="1"/>
  <c r="D38" i="7"/>
  <c r="D88" i="7" s="1"/>
  <c r="D37" i="7"/>
  <c r="Q87" i="7" s="1"/>
  <c r="T87" i="7" s="1"/>
  <c r="K28" i="7"/>
  <c r="K29" i="7" s="1"/>
  <c r="K30" i="7" s="1"/>
  <c r="K31" i="7" s="1"/>
  <c r="K32" i="7" s="1"/>
  <c r="K33" i="7" s="1"/>
  <c r="K34" i="7" s="1"/>
  <c r="K35" i="7" s="1"/>
  <c r="K36" i="7" s="1"/>
  <c r="K37" i="7" s="1"/>
  <c r="K38" i="7" s="1"/>
  <c r="F24" i="7"/>
  <c r="G23" i="7"/>
  <c r="F23" i="7"/>
  <c r="R79" i="7" l="1"/>
  <c r="L105" i="7"/>
  <c r="G122" i="7"/>
  <c r="E107" i="7" s="1"/>
  <c r="I117" i="7"/>
  <c r="N105" i="7"/>
  <c r="I124" i="7"/>
  <c r="N95" i="7"/>
  <c r="N136" i="7"/>
  <c r="E121" i="7"/>
  <c r="J105" i="7"/>
  <c r="G120" i="7"/>
  <c r="E138" i="7" s="1"/>
  <c r="L136" i="7"/>
  <c r="H124" i="7"/>
  <c r="M136" i="7"/>
  <c r="M95" i="7"/>
  <c r="E97" i="7"/>
  <c r="R84" i="7"/>
  <c r="L95" i="7"/>
  <c r="G96" i="7"/>
  <c r="H96" i="7" s="1"/>
  <c r="H117" i="7"/>
  <c r="M105" i="7"/>
  <c r="R85" i="7"/>
  <c r="R83" i="7"/>
  <c r="R86" i="7"/>
  <c r="I141" i="7" s="1"/>
  <c r="R87" i="7"/>
  <c r="I100" i="7" s="1"/>
  <c r="Q93" i="7"/>
  <c r="R82" i="7"/>
  <c r="R88" i="7"/>
  <c r="I110" i="7" s="1"/>
  <c r="D137" i="7"/>
  <c r="G106" i="7"/>
  <c r="H106" i="7" s="1"/>
  <c r="J136" i="7"/>
  <c r="J95" i="7"/>
  <c r="E96" i="7"/>
  <c r="J104" i="7"/>
  <c r="J135" i="7" s="1"/>
  <c r="E106" i="7"/>
  <c r="L107" i="7" s="1"/>
  <c r="F114" i="7"/>
  <c r="E124" i="7"/>
  <c r="E137" i="7"/>
  <c r="H114" i="7"/>
  <c r="M104" i="7"/>
  <c r="M135" i="7" s="1"/>
  <c r="R81" i="7"/>
  <c r="H107" i="7" l="1"/>
  <c r="N107" i="7" s="1"/>
  <c r="L138" i="7"/>
  <c r="L139" i="7" s="1"/>
  <c r="L141" i="7" s="1"/>
  <c r="H50" i="7"/>
  <c r="L108" i="7"/>
  <c r="L110" i="7" s="1"/>
  <c r="N108" i="7"/>
  <c r="N110" i="7" s="1"/>
  <c r="E50" i="7"/>
  <c r="H97" i="7"/>
  <c r="N97" i="7" s="1"/>
  <c r="H138" i="7"/>
  <c r="N138" i="7" s="1"/>
  <c r="N139" i="7" s="1"/>
  <c r="N141" i="7" s="1"/>
  <c r="D138" i="7"/>
  <c r="J138" i="7" s="1"/>
  <c r="J139" i="7" s="1"/>
  <c r="J141" i="7" s="1"/>
  <c r="D97" i="7"/>
  <c r="J97" i="7" s="1"/>
  <c r="D107" i="7"/>
  <c r="J107" i="7" s="1"/>
  <c r="G107" i="7"/>
  <c r="M107" i="7" s="1"/>
  <c r="G138" i="7"/>
  <c r="M138" i="7" s="1"/>
  <c r="M139" i="7" s="1"/>
  <c r="G97" i="7"/>
  <c r="M97" i="7" s="1"/>
  <c r="L97" i="7"/>
  <c r="G50" i="7" l="1"/>
  <c r="J108" i="7"/>
  <c r="J110" i="7" s="1"/>
  <c r="D49" i="7"/>
  <c r="M98" i="7"/>
  <c r="J98" i="7"/>
  <c r="J100" i="7" s="1"/>
  <c r="G49" i="7"/>
  <c r="M141" i="7"/>
  <c r="I142" i="7" s="1"/>
  <c r="I143" i="7" s="1"/>
  <c r="D21" i="7" s="1"/>
  <c r="M142" i="7"/>
  <c r="E21" i="7" s="1"/>
  <c r="M108" i="7"/>
  <c r="D50" i="7"/>
  <c r="H49" i="7"/>
  <c r="L98" i="7"/>
  <c r="L100" i="7" s="1"/>
  <c r="N98" i="7"/>
  <c r="N100" i="7" s="1"/>
  <c r="E49" i="7"/>
  <c r="M110" i="7" l="1"/>
  <c r="I111" i="7" s="1"/>
  <c r="I112" i="7" s="1"/>
  <c r="M111" i="7"/>
  <c r="E23" i="7" s="1"/>
  <c r="M100" i="7"/>
  <c r="I101" i="7" s="1"/>
  <c r="I102" i="7" s="1"/>
  <c r="D22" i="7" s="1"/>
  <c r="M101" i="7"/>
  <c r="E22" i="7" s="1"/>
  <c r="D23" i="7" l="1"/>
  <c r="J39" i="7" s="1"/>
  <c r="S89" i="7"/>
  <c r="G23" i="3" l="1"/>
  <c r="K28" i="3" l="1"/>
  <c r="K29" i="3" s="1"/>
  <c r="K30" i="3" s="1"/>
  <c r="K31" i="3" s="1"/>
  <c r="K32" i="3" s="1"/>
  <c r="K33" i="3" s="1"/>
  <c r="K34" i="3" s="1"/>
  <c r="K35" i="3" s="1"/>
  <c r="K36" i="3" s="1"/>
  <c r="K37" i="3" s="1"/>
  <c r="K38" i="3" s="1"/>
  <c r="F50" i="3"/>
  <c r="F49" i="3"/>
  <c r="G38" i="3" l="1"/>
  <c r="F24" i="3" s="1"/>
  <c r="E38" i="3"/>
  <c r="F23" i="3"/>
  <c r="G136" i="3" l="1"/>
  <c r="H136" i="3" s="1"/>
  <c r="E136" i="3"/>
  <c r="D136" i="3"/>
  <c r="I127" i="3"/>
  <c r="H127" i="3"/>
  <c r="G127" i="3"/>
  <c r="E127" i="3"/>
  <c r="C127" i="3"/>
  <c r="C126" i="3"/>
  <c r="C125" i="3"/>
  <c r="C124" i="3"/>
  <c r="C123" i="3"/>
  <c r="C122" i="3"/>
  <c r="C121" i="3"/>
  <c r="C120" i="3"/>
  <c r="C119" i="3"/>
  <c r="C118" i="3"/>
  <c r="C117" i="3"/>
  <c r="C116" i="3"/>
  <c r="C115" i="3"/>
  <c r="G105" i="3"/>
  <c r="H105" i="3" s="1"/>
  <c r="E105" i="3"/>
  <c r="D105" i="3"/>
  <c r="G95" i="3"/>
  <c r="H95" i="3" s="1"/>
  <c r="E95" i="3"/>
  <c r="D95" i="3"/>
  <c r="N94" i="3"/>
  <c r="N104" i="3" s="1"/>
  <c r="N135" i="3" s="1"/>
  <c r="M94" i="3"/>
  <c r="M104" i="3" s="1"/>
  <c r="M135" i="3" s="1"/>
  <c r="L94" i="3"/>
  <c r="F114" i="3" s="1"/>
  <c r="J94" i="3"/>
  <c r="E114" i="3" s="1"/>
  <c r="A89" i="3"/>
  <c r="Q88" i="3"/>
  <c r="T88" i="3" s="1"/>
  <c r="I88" i="3"/>
  <c r="L88" i="3" s="1"/>
  <c r="H88" i="3"/>
  <c r="J88" i="3" s="1"/>
  <c r="E126" i="3" s="1"/>
  <c r="G88" i="3"/>
  <c r="N88" i="3" s="1"/>
  <c r="F88" i="3"/>
  <c r="E88" i="3"/>
  <c r="M88" i="3" s="1"/>
  <c r="H126" i="3" s="1"/>
  <c r="D88" i="3"/>
  <c r="A88" i="3"/>
  <c r="Q87" i="3"/>
  <c r="T87" i="3" s="1"/>
  <c r="I87" i="3"/>
  <c r="L87" i="3" s="1"/>
  <c r="G125" i="3" s="1"/>
  <c r="H87" i="3"/>
  <c r="J87" i="3" s="1"/>
  <c r="E125" i="3" s="1"/>
  <c r="G87" i="3"/>
  <c r="N87" i="3" s="1"/>
  <c r="I125" i="3" s="1"/>
  <c r="F87" i="3"/>
  <c r="E87" i="3"/>
  <c r="M87" i="3" s="1"/>
  <c r="H125" i="3" s="1"/>
  <c r="A87" i="3"/>
  <c r="Q86" i="3"/>
  <c r="I86" i="3"/>
  <c r="L86" i="3" s="1"/>
  <c r="G124" i="3" s="1"/>
  <c r="H86" i="3"/>
  <c r="J86" i="3" s="1"/>
  <c r="E124" i="3" s="1"/>
  <c r="G86" i="3"/>
  <c r="N86" i="3" s="1"/>
  <c r="F86" i="3"/>
  <c r="E86" i="3"/>
  <c r="M86" i="3" s="1"/>
  <c r="H124" i="3" s="1"/>
  <c r="A86" i="3"/>
  <c r="Q85" i="3"/>
  <c r="T85" i="3" s="1"/>
  <c r="I85" i="3"/>
  <c r="L85" i="3" s="1"/>
  <c r="G123" i="3" s="1"/>
  <c r="A85" i="3"/>
  <c r="Q84" i="3"/>
  <c r="T84" i="3" s="1"/>
  <c r="I84" i="3"/>
  <c r="L84" i="3" s="1"/>
  <c r="G122" i="3" s="1"/>
  <c r="H84" i="3"/>
  <c r="J84" i="3" s="1"/>
  <c r="E122" i="3" s="1"/>
  <c r="A84" i="3"/>
  <c r="Q83" i="3"/>
  <c r="T83" i="3" s="1"/>
  <c r="I83" i="3"/>
  <c r="L83" i="3" s="1"/>
  <c r="G121" i="3" s="1"/>
  <c r="H83" i="3"/>
  <c r="J83" i="3" s="1"/>
  <c r="A83" i="3"/>
  <c r="Q82" i="3"/>
  <c r="I82" i="3"/>
  <c r="L82" i="3" s="1"/>
  <c r="G120" i="3" s="1"/>
  <c r="H82" i="3"/>
  <c r="J82" i="3" s="1"/>
  <c r="E120" i="3" s="1"/>
  <c r="A82" i="3"/>
  <c r="Q81" i="3"/>
  <c r="I81" i="3"/>
  <c r="L81" i="3" s="1"/>
  <c r="G119" i="3" s="1"/>
  <c r="H81" i="3"/>
  <c r="J81" i="3" s="1"/>
  <c r="E119" i="3" s="1"/>
  <c r="A81" i="3"/>
  <c r="Q80" i="3"/>
  <c r="I80" i="3"/>
  <c r="L80" i="3" s="1"/>
  <c r="G118" i="3" s="1"/>
  <c r="H80" i="3"/>
  <c r="J80" i="3" s="1"/>
  <c r="E118" i="3" s="1"/>
  <c r="G80" i="3"/>
  <c r="N80" i="3" s="1"/>
  <c r="I118" i="3" s="1"/>
  <c r="F80" i="3"/>
  <c r="E80" i="3"/>
  <c r="M80" i="3" s="1"/>
  <c r="H118" i="3" s="1"/>
  <c r="A80" i="3"/>
  <c r="Q79" i="3"/>
  <c r="R79" i="3" s="1"/>
  <c r="I79" i="3"/>
  <c r="L79" i="3" s="1"/>
  <c r="G117" i="3" s="1"/>
  <c r="H79" i="3"/>
  <c r="J79" i="3" s="1"/>
  <c r="E117" i="3" s="1"/>
  <c r="G79" i="3"/>
  <c r="N79" i="3" s="1"/>
  <c r="I117" i="3" s="1"/>
  <c r="F79" i="3"/>
  <c r="E79" i="3"/>
  <c r="M79" i="3" s="1"/>
  <c r="A79" i="3"/>
  <c r="R78" i="3"/>
  <c r="I78" i="3"/>
  <c r="L78" i="3" s="1"/>
  <c r="G116" i="3" s="1"/>
  <c r="H78" i="3"/>
  <c r="J78" i="3" s="1"/>
  <c r="E116" i="3" s="1"/>
  <c r="G78" i="3"/>
  <c r="N78" i="3" s="1"/>
  <c r="I116" i="3" s="1"/>
  <c r="F78" i="3"/>
  <c r="E78" i="3"/>
  <c r="M78" i="3" s="1"/>
  <c r="H116" i="3" s="1"/>
  <c r="A78" i="3"/>
  <c r="R77" i="3"/>
  <c r="N77" i="3"/>
  <c r="I115" i="3" s="1"/>
  <c r="M77" i="3"/>
  <c r="H115" i="3" s="1"/>
  <c r="L77" i="3"/>
  <c r="G115" i="3" s="1"/>
  <c r="J77" i="3"/>
  <c r="E115" i="3" s="1"/>
  <c r="A77" i="3"/>
  <c r="R76" i="3"/>
  <c r="L76" i="3"/>
  <c r="J76" i="3"/>
  <c r="A76" i="3"/>
  <c r="R75" i="3"/>
  <c r="L75" i="3"/>
  <c r="A75" i="3"/>
  <c r="R74" i="3"/>
  <c r="L74" i="3"/>
  <c r="A74" i="3"/>
  <c r="R73" i="3"/>
  <c r="L73" i="3"/>
  <c r="A73" i="3"/>
  <c r="R72" i="3"/>
  <c r="L72" i="3"/>
  <c r="A72" i="3"/>
  <c r="R71" i="3"/>
  <c r="L71" i="3"/>
  <c r="A71" i="3"/>
  <c r="R70" i="3"/>
  <c r="L70" i="3"/>
  <c r="A70" i="3"/>
  <c r="R69" i="3"/>
  <c r="L69" i="3"/>
  <c r="A69" i="3"/>
  <c r="R68" i="3"/>
  <c r="L68" i="3"/>
  <c r="A68" i="3"/>
  <c r="R67" i="3"/>
  <c r="L67" i="3"/>
  <c r="A67" i="3"/>
  <c r="R66" i="3"/>
  <c r="L66" i="3"/>
  <c r="A66" i="3"/>
  <c r="R65" i="3"/>
  <c r="A65" i="3"/>
  <c r="A64" i="3"/>
  <c r="A63" i="3"/>
  <c r="A62" i="3"/>
  <c r="A61" i="3"/>
  <c r="A60" i="3"/>
  <c r="A59" i="3"/>
  <c r="A58" i="3"/>
  <c r="I114" i="3" l="1"/>
  <c r="R84" i="3"/>
  <c r="E137" i="3"/>
  <c r="D96" i="3"/>
  <c r="E138" i="3"/>
  <c r="H114" i="3"/>
  <c r="L104" i="3"/>
  <c r="L135" i="3" s="1"/>
  <c r="G114" i="3"/>
  <c r="R83" i="3"/>
  <c r="E96" i="3"/>
  <c r="E106" i="3"/>
  <c r="J104" i="3"/>
  <c r="J135" i="3" s="1"/>
  <c r="R86" i="3"/>
  <c r="I141" i="3" s="1"/>
  <c r="R85" i="3"/>
  <c r="D137" i="3"/>
  <c r="M105" i="3"/>
  <c r="H117" i="3"/>
  <c r="G107" i="3" s="1"/>
  <c r="J105" i="3"/>
  <c r="E121" i="3"/>
  <c r="D138" i="3" s="1"/>
  <c r="N95" i="3"/>
  <c r="I124" i="3"/>
  <c r="N136" i="3"/>
  <c r="E97" i="3"/>
  <c r="M136" i="3"/>
  <c r="M95" i="3"/>
  <c r="L136" i="3"/>
  <c r="R80" i="3"/>
  <c r="R81" i="3"/>
  <c r="R82" i="3"/>
  <c r="L95" i="3"/>
  <c r="J136" i="3"/>
  <c r="T86" i="3"/>
  <c r="J95" i="3"/>
  <c r="G106" i="3"/>
  <c r="H106" i="3" s="1"/>
  <c r="G137" i="3"/>
  <c r="H137" i="3" s="1"/>
  <c r="G96" i="3"/>
  <c r="H96" i="3" s="1"/>
  <c r="D106" i="3"/>
  <c r="Q93" i="3"/>
  <c r="R87" i="3"/>
  <c r="I100" i="3" s="1"/>
  <c r="R88" i="3"/>
  <c r="I110" i="3" s="1"/>
  <c r="L105" i="3"/>
  <c r="G126" i="3"/>
  <c r="E107" i="3" s="1"/>
  <c r="I126" i="3"/>
  <c r="N105" i="3"/>
  <c r="L138" i="3" l="1"/>
  <c r="L139" i="3" s="1"/>
  <c r="L141" i="3" s="1"/>
  <c r="H107" i="3"/>
  <c r="N107" i="3" s="1"/>
  <c r="J138" i="3"/>
  <c r="J139" i="3" s="1"/>
  <c r="J141" i="3" s="1"/>
  <c r="D107" i="3"/>
  <c r="J107" i="3" s="1"/>
  <c r="M107" i="3"/>
  <c r="D50" i="3" s="1"/>
  <c r="H138" i="3"/>
  <c r="N138" i="3" s="1"/>
  <c r="N139" i="3" s="1"/>
  <c r="N141" i="3" s="1"/>
  <c r="H97" i="3"/>
  <c r="N97" i="3" s="1"/>
  <c r="E49" i="3" s="1"/>
  <c r="L97" i="3"/>
  <c r="H49" i="3" s="1"/>
  <c r="G97" i="3"/>
  <c r="M97" i="3" s="1"/>
  <c r="D49" i="3" s="1"/>
  <c r="L107" i="3"/>
  <c r="H50" i="3" s="1"/>
  <c r="G138" i="3"/>
  <c r="M138" i="3" s="1"/>
  <c r="M139" i="3" s="1"/>
  <c r="D97" i="3"/>
  <c r="J97" i="3" s="1"/>
  <c r="G49" i="3" s="1"/>
  <c r="N108" i="3" l="1"/>
  <c r="N110" i="3" s="1"/>
  <c r="E50" i="3"/>
  <c r="J108" i="3"/>
  <c r="J110" i="3" s="1"/>
  <c r="G50" i="3"/>
  <c r="L108" i="3"/>
  <c r="L110" i="3" s="1"/>
  <c r="M108" i="3"/>
  <c r="L98" i="3"/>
  <c r="L100" i="3" s="1"/>
  <c r="M98" i="3"/>
  <c r="M141" i="3"/>
  <c r="I142" i="3" s="1"/>
  <c r="I143" i="3" s="1"/>
  <c r="D21" i="3" s="1"/>
  <c r="M142" i="3"/>
  <c r="E21" i="3" s="1"/>
  <c r="N98" i="3"/>
  <c r="N100" i="3" s="1"/>
  <c r="J98" i="3"/>
  <c r="J100" i="3" s="1"/>
  <c r="M110" i="3" l="1"/>
  <c r="I111" i="3" s="1"/>
  <c r="I112" i="3" s="1"/>
  <c r="D23" i="3" s="1"/>
  <c r="M111" i="3"/>
  <c r="E23" i="3" s="1"/>
  <c r="M100" i="3"/>
  <c r="I101" i="3" s="1"/>
  <c r="I102" i="3" s="1"/>
  <c r="D22" i="3" s="1"/>
  <c r="H22" i="3" s="1"/>
  <c r="M101" i="3"/>
  <c r="E22" i="3" s="1"/>
  <c r="J39" i="3" l="1"/>
  <c r="H23" i="3"/>
  <c r="S89" i="3"/>
</calcChain>
</file>

<file path=xl/comments1.xml><?xml version="1.0" encoding="utf-8"?>
<comments xmlns="http://schemas.openxmlformats.org/spreadsheetml/2006/main">
  <authors>
    <author>Plaganyi-Lloyd, Eva (O&amp;A, St. Lucia)</author>
  </authors>
  <commentList>
    <comment ref="C22" authorId="0" shapeId="0">
      <text>
        <r>
          <rPr>
            <b/>
            <sz val="9"/>
            <color indexed="81"/>
            <rFont val="Tahoma"/>
            <family val="2"/>
          </rPr>
          <t>Plaganyi-Lloyd, Eva (O&amp;A, St. Lucia):</t>
        </r>
        <r>
          <rPr>
            <sz val="9"/>
            <color indexed="81"/>
            <rFont val="Tahoma"/>
            <family val="2"/>
          </rPr>
          <t xml:space="preserve">
this is the RBC for fishing yr 2016 if we had applied this method, and using all data up until 2015, but note total catch uncertain</t>
        </r>
      </text>
    </comment>
    <comment ref="C23" authorId="0" shapeId="0">
      <text>
        <r>
          <rPr>
            <b/>
            <sz val="9"/>
            <color indexed="81"/>
            <rFont val="Tahoma"/>
            <family val="2"/>
          </rPr>
          <t>Plaganyi-Lloyd, Eva (O&amp;A, St. Lucia):</t>
        </r>
        <r>
          <rPr>
            <sz val="9"/>
            <color indexed="81"/>
            <rFont val="Tahoma"/>
            <family val="2"/>
          </rPr>
          <t xml:space="preserve">
this is the RBC for 2017 that will be computed based on all data available to end of Nov 2016</t>
        </r>
      </text>
    </comment>
    <comment ref="G23" authorId="0" shapeId="0">
      <text>
        <r>
          <rPr>
            <b/>
            <sz val="9"/>
            <color indexed="81"/>
            <rFont val="Tahoma"/>
            <charset val="1"/>
          </rPr>
          <t>Plaganyi-Lloyd, Eva (O&amp;A, St. Lucia):</t>
        </r>
        <r>
          <rPr>
            <sz val="9"/>
            <color indexed="81"/>
            <rFont val="Tahoma"/>
            <charset val="1"/>
          </rPr>
          <t xml:space="preserve">
Checks whether survey trigger passed and assessment needed, else HCR</t>
        </r>
      </text>
    </comment>
    <comment ref="F24" authorId="0" shapeId="0">
      <text>
        <r>
          <rPr>
            <b/>
            <sz val="9"/>
            <color indexed="81"/>
            <rFont val="Tahoma"/>
            <family val="2"/>
          </rPr>
          <t>Plaganyi-Lloyd, Eva (O&amp;A, St. Lucia):</t>
        </r>
        <r>
          <rPr>
            <sz val="9"/>
            <color indexed="81"/>
            <rFont val="Tahoma"/>
            <family val="2"/>
          </rPr>
          <t xml:space="preserve">
Checks whetehr survey trigger limit passed and Assessment needed</t>
        </r>
      </text>
    </comment>
    <comment ref="C49" authorId="0" shapeId="0">
      <text>
        <r>
          <rPr>
            <b/>
            <sz val="9"/>
            <color indexed="81"/>
            <rFont val="Tahoma"/>
            <family val="2"/>
          </rPr>
          <t>Plaganyi-Lloyd, Eva (O&amp;A, St. Lucia):</t>
        </r>
        <r>
          <rPr>
            <sz val="9"/>
            <color indexed="81"/>
            <rFont val="Tahoma"/>
            <family val="2"/>
          </rPr>
          <t xml:space="preserve">
Slope of data up to and including 2015 preseason survey, used to set RBC for 2016</t>
        </r>
      </text>
    </comment>
    <comment ref="C50" authorId="0" shapeId="0">
      <text>
        <r>
          <rPr>
            <b/>
            <sz val="9"/>
            <color indexed="81"/>
            <rFont val="Tahoma"/>
            <family val="2"/>
          </rPr>
          <t>Plaganyi-Lloyd, Eva (O&amp;A, St. Lucia):</t>
        </r>
        <r>
          <rPr>
            <sz val="9"/>
            <color indexed="81"/>
            <rFont val="Tahoma"/>
            <family val="2"/>
          </rPr>
          <t xml:space="preserve">
slope of points up to and including Preseas survey to be done in Nov 2016, used to set RBC for 2017</t>
        </r>
      </text>
    </comment>
  </commentList>
</comments>
</file>

<file path=xl/comments2.xml><?xml version="1.0" encoding="utf-8"?>
<comments xmlns="http://schemas.openxmlformats.org/spreadsheetml/2006/main">
  <authors>
    <author>Plaganyi-Lloyd, Eva (O&amp;A, St. Lucia)</author>
  </authors>
  <commentList>
    <comment ref="C22" authorId="0" shapeId="0">
      <text>
        <r>
          <rPr>
            <b/>
            <sz val="9"/>
            <color indexed="81"/>
            <rFont val="Tahoma"/>
            <family val="2"/>
          </rPr>
          <t>Plaganyi-Lloyd, Eva (O&amp;A, St. Lucia):</t>
        </r>
        <r>
          <rPr>
            <sz val="9"/>
            <color indexed="81"/>
            <rFont val="Tahoma"/>
            <family val="2"/>
          </rPr>
          <t xml:space="preserve">
this is the RBC for fishing yr 2016 if we had applied this method, and using all data up until 2015, but note total catch uncertain</t>
        </r>
      </text>
    </comment>
    <comment ref="C23" authorId="0" shapeId="0">
      <text>
        <r>
          <rPr>
            <b/>
            <sz val="9"/>
            <color indexed="81"/>
            <rFont val="Tahoma"/>
            <family val="2"/>
          </rPr>
          <t>Plaganyi-Lloyd, Eva (O&amp;A, St. Lucia):</t>
        </r>
        <r>
          <rPr>
            <sz val="9"/>
            <color indexed="81"/>
            <rFont val="Tahoma"/>
            <family val="2"/>
          </rPr>
          <t xml:space="preserve">
this is the RBC for 2017 that will be computed based on all data available to end of Nov 2016</t>
        </r>
      </text>
    </comment>
    <comment ref="G23" authorId="0" shapeId="0">
      <text>
        <r>
          <rPr>
            <b/>
            <sz val="9"/>
            <color indexed="81"/>
            <rFont val="Tahoma"/>
            <charset val="1"/>
          </rPr>
          <t>Plaganyi-Lloyd, Eva (O&amp;A, St. Lucia):</t>
        </r>
        <r>
          <rPr>
            <sz val="9"/>
            <color indexed="81"/>
            <rFont val="Tahoma"/>
            <charset val="1"/>
          </rPr>
          <t xml:space="preserve">
Checks whether survey trigger passed and assessment needed, else HCR</t>
        </r>
      </text>
    </comment>
    <comment ref="F24" authorId="0" shapeId="0">
      <text>
        <r>
          <rPr>
            <b/>
            <sz val="9"/>
            <color indexed="81"/>
            <rFont val="Tahoma"/>
            <family val="2"/>
          </rPr>
          <t>Plaganyi-Lloyd, Eva (O&amp;A, St. Lucia):</t>
        </r>
        <r>
          <rPr>
            <sz val="9"/>
            <color indexed="81"/>
            <rFont val="Tahoma"/>
            <family val="2"/>
          </rPr>
          <t xml:space="preserve">
Checks whetehr survey trigger limit passed and Assessment needed</t>
        </r>
      </text>
    </comment>
    <comment ref="C49" authorId="0" shapeId="0">
      <text>
        <r>
          <rPr>
            <b/>
            <sz val="9"/>
            <color indexed="81"/>
            <rFont val="Tahoma"/>
            <family val="2"/>
          </rPr>
          <t>Plaganyi-Lloyd, Eva (O&amp;A, St. Lucia):</t>
        </r>
        <r>
          <rPr>
            <sz val="9"/>
            <color indexed="81"/>
            <rFont val="Tahoma"/>
            <family val="2"/>
          </rPr>
          <t xml:space="preserve">
Slope of data up to and including 2015 preseason survey, used to set RBC for 2016</t>
        </r>
      </text>
    </comment>
    <comment ref="C50" authorId="0" shapeId="0">
      <text>
        <r>
          <rPr>
            <b/>
            <sz val="9"/>
            <color indexed="81"/>
            <rFont val="Tahoma"/>
            <family val="2"/>
          </rPr>
          <t>Plaganyi-Lloyd, Eva (O&amp;A, St. Lucia):</t>
        </r>
        <r>
          <rPr>
            <sz val="9"/>
            <color indexed="81"/>
            <rFont val="Tahoma"/>
            <family val="2"/>
          </rPr>
          <t xml:space="preserve">
slope of points up to and including Preseas survey to be done in Nov 2016, used to set RBC for 2017</t>
        </r>
      </text>
    </comment>
  </commentList>
</comments>
</file>

<file path=xl/sharedStrings.xml><?xml version="1.0" encoding="utf-8"?>
<sst xmlns="http://schemas.openxmlformats.org/spreadsheetml/2006/main" count="278" uniqueCount="97">
  <si>
    <t>Year</t>
  </si>
  <si>
    <t>TVH</t>
  </si>
  <si>
    <t>TIB</t>
  </si>
  <si>
    <t>slope</t>
  </si>
  <si>
    <t>Catch</t>
  </si>
  <si>
    <t>Data</t>
  </si>
  <si>
    <t>Pre 0+</t>
  </si>
  <si>
    <t>Mid 1+</t>
  </si>
  <si>
    <t>Pre 1+</t>
  </si>
  <si>
    <t>Slope of last 5 yr midyr survey</t>
  </si>
  <si>
    <t>TAC</t>
  </si>
  <si>
    <t>Diff</t>
  </si>
  <si>
    <t>LN(Pre1+)</t>
  </si>
  <si>
    <t>Average last 5 yrs</t>
  </si>
  <si>
    <t>Average</t>
  </si>
  <si>
    <t>CPUE_TIB</t>
  </si>
  <si>
    <t>CPUE_TVH</t>
  </si>
  <si>
    <t>LN(Pre0+)</t>
  </si>
  <si>
    <t>-</t>
  </si>
  <si>
    <t>LN(CPUE_TVH)</t>
  </si>
  <si>
    <t>LN(CPUE_TIB)</t>
  </si>
  <si>
    <t>RELATIVE WEIGHTINGS IN HCR</t>
  </si>
  <si>
    <t>Slope Calcs_2016</t>
  </si>
  <si>
    <t>sigmax</t>
  </si>
  <si>
    <t>sigmay</t>
  </si>
  <si>
    <t>Calcs</t>
  </si>
  <si>
    <t>sigmax2</t>
  </si>
  <si>
    <t>Calcs re sigma xy</t>
  </si>
  <si>
    <t>sigmaxy</t>
  </si>
  <si>
    <t>n</t>
  </si>
  <si>
    <t>1+slope</t>
  </si>
  <si>
    <t>pre0</t>
  </si>
  <si>
    <t>pre1</t>
  </si>
  <si>
    <t>Average Catch</t>
  </si>
  <si>
    <t>RBC</t>
  </si>
  <si>
    <t>RBC(2016)</t>
  </si>
  <si>
    <t>Slope Calcs_2017</t>
  </si>
  <si>
    <t xml:space="preserve"> slope1 = (nslope*sigxy-sigx*sigy)/(nslope*sigx2-sigx*sigx)</t>
  </si>
  <si>
    <t>RBC(2017)</t>
  </si>
  <si>
    <t>Slope of regression line fitted to logs of last 5 points of each series</t>
  </si>
  <si>
    <t>Slope_Pre0+</t>
  </si>
  <si>
    <t>Slope_Pre1+</t>
  </si>
  <si>
    <t>Slope_C/E_TIB</t>
  </si>
  <si>
    <t>Slope_C/E_TVH</t>
  </si>
  <si>
    <t>RBC(2016) with limit</t>
  </si>
  <si>
    <t>Forecast</t>
  </si>
  <si>
    <t>Forecast parameter</t>
  </si>
  <si>
    <t>END OF SPREADSHEET</t>
  </si>
  <si>
    <t xml:space="preserve">TRL HCR </t>
  </si>
  <si>
    <t>Spreadsheet uses rule no. rHCR7 selected by TRLRAG, August 2016</t>
  </si>
  <si>
    <t>CHECKING HISTORICAL VALUES</t>
  </si>
  <si>
    <t>Slope Calcs_2015</t>
  </si>
  <si>
    <t>Equation for computing slope:</t>
  </si>
  <si>
    <t>The selected HCR rule is as follows, and uses the preseason survey 1+ and 0+ indices, both CPUE indices, taking natural logarithms of the slopes, an upper catch limit, and using weightings as follows:</t>
  </si>
  <si>
    <t xml:space="preserve"> </t>
  </si>
  <si>
    <t xml:space="preserve">or if </t>
  </si>
  <si>
    <t>where</t>
  </si>
  <si>
    <t xml:space="preserve">  </t>
  </si>
  <si>
    <t>is the slope of the logarithms of the preseason survey 1+ abundance index, based on the 5 most recent values;</t>
  </si>
  <si>
    <t>is the slope of the logarithms of the preseason survey 0+ abundance index, based on the 5 most recent values;</t>
  </si>
  <si>
    <t>is the slope of the logarithms of the TVH and TIB CPUE abundance index, based on the 5 most recent values;</t>
  </si>
  <si>
    <t>0.7, 0.1</t>
  </si>
  <si>
    <t>are tuning parameters</t>
  </si>
  <si>
    <t>Preseason 1+ trigger limit</t>
  </si>
  <si>
    <t>Preseason Survey Trigger Point - if Pre1+ &lt; 1.25 then an Assessment if triggered</t>
  </si>
  <si>
    <r>
      <t xml:space="preserve">is the average achieved catch during the past 5 years, including the current year i.e. from year </t>
    </r>
    <r>
      <rPr>
        <i/>
        <sz val="11"/>
        <color theme="1"/>
        <rFont val="Calibri"/>
        <family val="2"/>
        <scheme val="minor"/>
      </rPr>
      <t>y</t>
    </r>
    <r>
      <rPr>
        <sz val="11"/>
        <color theme="1"/>
        <rFont val="Calibri"/>
        <family val="2"/>
        <scheme val="minor"/>
      </rPr>
      <t xml:space="preserve">-4 to year </t>
    </r>
    <r>
      <rPr>
        <i/>
        <sz val="11"/>
        <color theme="1"/>
        <rFont val="Calibri"/>
        <family val="2"/>
        <scheme val="minor"/>
      </rPr>
      <t>y</t>
    </r>
    <r>
      <rPr>
        <sz val="11"/>
        <color theme="1"/>
        <rFont val="Calibri"/>
        <family val="2"/>
        <scheme val="minor"/>
      </rPr>
      <t xml:space="preserve">, </t>
    </r>
  </si>
  <si>
    <t>Forecast RBC</t>
  </si>
  <si>
    <t>Total Catch</t>
  </si>
  <si>
    <t>Assessment required?</t>
  </si>
  <si>
    <t>CPUE indices</t>
  </si>
  <si>
    <t>Survey indices</t>
  </si>
  <si>
    <t>Preseason 0+</t>
  </si>
  <si>
    <t>Preseson 1+</t>
  </si>
  <si>
    <t>Preseason 1+</t>
  </si>
  <si>
    <t>D. Harvest Control Rule information</t>
  </si>
  <si>
    <t>A. Instructions</t>
  </si>
  <si>
    <t>B. Data Entry Section</t>
  </si>
  <si>
    <t>C. RBC Calculator</t>
  </si>
  <si>
    <t>D. Consolidated Catch, Indices and RBCs table</t>
  </si>
  <si>
    <t xml:space="preserve"> Total Catch</t>
  </si>
  <si>
    <t>Harvest Control Rule Recommended Biological Catch Calculator</t>
  </si>
  <si>
    <t xml:space="preserve">TAC / </t>
  </si>
  <si>
    <t>Area below is for technical calculations so no changes should be made below</t>
  </si>
  <si>
    <t>&gt; Total Catch to be entered = TIB+TVH+PNG catch in tons (live weight).</t>
  </si>
  <si>
    <t>&gt; Enter data updates in the yellow-shaded  cells in Section B below. Example values have been entered for 2016. These need to be changed to the real values when these are available.</t>
  </si>
  <si>
    <t>&gt; Cells shaded light yellow can receive entered values. Cells shaded light blue show results, but cannot be changed.</t>
  </si>
  <si>
    <t>&gt; Preseason survey indices = the standardised values obtained from the November survey; note that if the earlier values change in the standardisation, the last 5 values of each series all need to be updated.</t>
  </si>
  <si>
    <t>&gt; CPUE = the standardised values obtained from the analyses run in October; note that if the earlier values change in the standardisation, the last 5 values of each series all need to be updated for the calculations below.</t>
  </si>
  <si>
    <r>
      <t xml:space="preserve">Torres Strait tropical lobster / Kaiar </t>
    </r>
    <r>
      <rPr>
        <b/>
        <i/>
        <sz val="14"/>
        <color theme="4" tint="-0.499984740745262"/>
        <rFont val="Calibri"/>
        <family val="2"/>
        <scheme val="minor"/>
      </rPr>
      <t>Panulirus ornatus</t>
    </r>
    <r>
      <rPr>
        <b/>
        <sz val="14"/>
        <color theme="4" tint="-0.499984740745262"/>
        <rFont val="Calibri"/>
        <family val="2"/>
        <scheme val="minor"/>
      </rPr>
      <t xml:space="preserve"> Harvest Control Rule Calculation for Recommended Biological catch (RBC)</t>
    </r>
  </si>
  <si>
    <r>
      <t>Spreadsheet by CSIRO, contact Dr Eva Plaganyi-lloyd  (</t>
    </r>
    <r>
      <rPr>
        <u/>
        <sz val="11"/>
        <color theme="1"/>
        <rFont val="Calibri"/>
        <family val="2"/>
        <scheme val="minor"/>
      </rPr>
      <t>Eva.Plaganyi-lloyd@csiro.au</t>
    </r>
    <r>
      <rPr>
        <sz val="11"/>
        <color theme="1"/>
        <rFont val="Calibri"/>
        <family val="2"/>
        <scheme val="minor"/>
      </rPr>
      <t xml:space="preserve">) </t>
    </r>
  </si>
  <si>
    <t>Relative weighting of indices in harvest control rule</t>
  </si>
  <si>
    <t xml:space="preserve">&gt; The resulting 2017 recommended biological catch (RBC) calculated using the Harvest Control Rule is shown in Section C, together with comparative values for the 2015 and 2016 HCR RBCs for comparison. Historical TACs and the 2017 RBC are plotted compared to the historical average TAC.
&gt; Consolidated historical and entered data are summarised in Section D and the Survey and CPUE regressions through the recent data are plotted. Further information on the HCR is provided in Section E.
  (Spreadsheet by CSIRO, contact Dr Eva Plaganyi-lloyd:  Eva.Plaganyi-lloyd@csiro.au) 
</t>
  </si>
  <si>
    <r>
      <t xml:space="preserve">Torres Strait tropical lobster / Kaiar </t>
    </r>
    <r>
      <rPr>
        <b/>
        <i/>
        <sz val="12"/>
        <color theme="4" tint="-0.499984740745262"/>
        <rFont val="Calibri"/>
        <family val="2"/>
        <scheme val="minor"/>
      </rPr>
      <t>Panulirus ornatus</t>
    </r>
    <r>
      <rPr>
        <b/>
        <sz val="12"/>
        <color theme="4" tint="-0.499984740745262"/>
        <rFont val="Calibri"/>
        <family val="2"/>
        <scheme val="minor"/>
      </rPr>
      <t xml:space="preserve"> </t>
    </r>
  </si>
  <si>
    <t>&gt; Enter data updates in the yellow-shaded  cells in Section B below. Example values have been entered for 2016. These need to be changed to the real values when these are available. Data will be provided annually.</t>
  </si>
  <si>
    <t xml:space="preserve">RBC-Forecast </t>
  </si>
  <si>
    <t>&gt; Preseason survey indices = the standardised values obtained from the November survey;  the last 5 values of each series need to be checked</t>
  </si>
  <si>
    <r>
      <t xml:space="preserve">Torres Strait tropical lobster / Kaiar </t>
    </r>
    <r>
      <rPr>
        <b/>
        <i/>
        <sz val="16"/>
        <color theme="4" tint="-0.499984740745262"/>
        <rFont val="Calibri"/>
        <family val="2"/>
        <scheme val="minor"/>
      </rPr>
      <t>Panulirus ornatus</t>
    </r>
    <r>
      <rPr>
        <b/>
        <sz val="16"/>
        <color theme="4" tint="-0.499984740745262"/>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</si>
</sst>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0"/>
    <numFmt numFmtId="165" formatCode="0.0"/>
    <numFmt numFmtId="166" formatCode="0.0000"/>
    <numFmt numFmtId="167" formatCode="0.00000"/>
  </numFmts>
  <fonts count="51" x14ac:knownFonts="1">
    <font>
      <sz val="11"/>
      <color theme="1"/>
      <name val="Calibri"/>
      <family val="2"/>
      <scheme val="minor"/>
    </font>
    <font>
      <sz val="12"/>
      <color theme="1"/>
      <name val="Calibri"/>
      <family val="2"/>
      <scheme val="minor"/>
    </font>
    <font>
      <sz val="11"/>
      <color rgb="FF006100"/>
      <name val="Calibri"/>
      <family val="2"/>
      <scheme val="minor"/>
    </font>
    <font>
      <sz val="11"/>
      <color rgb="FF9C6500"/>
      <name val="Calibri"/>
      <family val="2"/>
      <scheme val="minor"/>
    </font>
    <font>
      <b/>
      <sz val="11"/>
      <color theme="0"/>
      <name val="Calibri"/>
      <family val="2"/>
      <scheme val="minor"/>
    </font>
    <font>
      <b/>
      <sz val="12"/>
      <color theme="1"/>
      <name val="Calibri"/>
      <family val="2"/>
      <scheme val="minor"/>
    </font>
    <font>
      <sz val="12"/>
      <color rgb="FF000000"/>
      <name val="Calibri"/>
      <family val="2"/>
      <scheme val="minor"/>
    </font>
    <font>
      <b/>
      <sz val="12"/>
      <color rgb="FF000000"/>
      <name val="Calibri"/>
      <family val="2"/>
      <scheme val="minor"/>
    </font>
    <font>
      <b/>
      <sz val="12"/>
      <color rgb="FFFF0000"/>
      <name val="Calibri"/>
      <family val="2"/>
      <scheme val="minor"/>
    </font>
    <font>
      <sz val="12"/>
      <color rgb="FF002060"/>
      <name val="Calibri"/>
      <family val="2"/>
      <scheme val="minor"/>
    </font>
    <font>
      <sz val="9"/>
      <color indexed="81"/>
      <name val="Tahoma"/>
      <family val="2"/>
    </font>
    <font>
      <b/>
      <sz val="9"/>
      <color indexed="81"/>
      <name val="Tahoma"/>
      <family val="2"/>
    </font>
    <font>
      <b/>
      <sz val="12"/>
      <color rgb="FF006100"/>
      <name val="Calibri"/>
      <family val="2"/>
      <scheme val="minor"/>
    </font>
    <font>
      <u/>
      <sz val="11"/>
      <color theme="1"/>
      <name val="Calibri"/>
      <family val="2"/>
      <scheme val="minor"/>
    </font>
    <font>
      <i/>
      <sz val="11"/>
      <color theme="1"/>
      <name val="Calibri"/>
      <family val="2"/>
      <scheme val="minor"/>
    </font>
    <font>
      <sz val="16"/>
      <name val="Calibri"/>
      <family val="2"/>
      <scheme val="minor"/>
    </font>
    <font>
      <sz val="12"/>
      <name val="Calibri"/>
      <family val="2"/>
      <scheme val="minor"/>
    </font>
    <font>
      <b/>
      <sz val="12"/>
      <name val="Calibri"/>
      <family val="2"/>
      <scheme val="minor"/>
    </font>
    <font>
      <b/>
      <sz val="12"/>
      <color rgb="FFFFFFFF"/>
      <name val="Calibri"/>
      <family val="2"/>
      <scheme val="minor"/>
    </font>
    <font>
      <b/>
      <sz val="14"/>
      <color theme="4" tint="-0.499984740745262"/>
      <name val="Calibri"/>
      <family val="2"/>
      <scheme val="minor"/>
    </font>
    <font>
      <b/>
      <i/>
      <sz val="14"/>
      <color theme="4" tint="-0.499984740745262"/>
      <name val="Calibri"/>
      <family val="2"/>
      <scheme val="minor"/>
    </font>
    <font>
      <b/>
      <sz val="16"/>
      <color rgb="FFFF0000"/>
      <name val="Calibri"/>
      <family val="2"/>
      <scheme val="minor"/>
    </font>
    <font>
      <sz val="11"/>
      <color rgb="FF002060"/>
      <name val="Calibri"/>
      <family val="2"/>
      <scheme val="minor"/>
    </font>
    <font>
      <sz val="12"/>
      <color theme="5"/>
      <name val="Calibri"/>
      <family val="2"/>
      <scheme val="minor"/>
    </font>
    <font>
      <sz val="9"/>
      <color indexed="81"/>
      <name val="Tahoma"/>
      <charset val="1"/>
    </font>
    <font>
      <b/>
      <sz val="9"/>
      <color indexed="81"/>
      <name val="Tahoma"/>
      <charset val="1"/>
    </font>
    <font>
      <b/>
      <sz val="12"/>
      <color theme="4" tint="-0.499984740745262"/>
      <name val="Calibri"/>
      <family val="2"/>
      <scheme val="minor"/>
    </font>
    <font>
      <b/>
      <i/>
      <sz val="12"/>
      <color theme="4" tint="-0.499984740745262"/>
      <name val="Calibri"/>
      <family val="2"/>
      <scheme val="minor"/>
    </font>
    <font>
      <sz val="12"/>
      <color rgb="FF006100"/>
      <name val="Calibri"/>
      <family val="2"/>
      <scheme val="minor"/>
    </font>
    <font>
      <sz val="12"/>
      <color rgb="FF9C6500"/>
      <name val="Calibri"/>
      <family val="2"/>
      <scheme val="minor"/>
    </font>
    <font>
      <b/>
      <sz val="12"/>
      <color theme="0"/>
      <name val="Calibri"/>
      <family val="2"/>
      <scheme val="minor"/>
    </font>
    <font>
      <i/>
      <sz val="12"/>
      <name val="Calibri"/>
      <family val="2"/>
      <scheme val="minor"/>
    </font>
    <font>
      <b/>
      <sz val="12"/>
      <color theme="5"/>
      <name val="Calibri"/>
      <family val="2"/>
      <scheme val="minor"/>
    </font>
    <font>
      <b/>
      <sz val="16"/>
      <color theme="4" tint="-0.499984740745262"/>
      <name val="Calibri"/>
      <family val="2"/>
      <scheme val="minor"/>
    </font>
    <font>
      <sz val="16"/>
      <color theme="1"/>
      <name val="Calibri"/>
      <family val="2"/>
      <scheme val="minor"/>
    </font>
    <font>
      <b/>
      <sz val="16"/>
      <color theme="1"/>
      <name val="Calibri"/>
      <family val="2"/>
      <scheme val="minor"/>
    </font>
    <font>
      <b/>
      <sz val="16"/>
      <name val="Calibri"/>
      <family val="2"/>
      <scheme val="minor"/>
    </font>
    <font>
      <b/>
      <sz val="16"/>
      <color rgb="FF000000"/>
      <name val="Calibri"/>
      <family val="2"/>
      <scheme val="minor"/>
    </font>
    <font>
      <b/>
      <sz val="16"/>
      <color theme="4" tint="-0.249977111117893"/>
      <name val="Calibri"/>
      <family val="2"/>
      <scheme val="minor"/>
    </font>
    <font>
      <b/>
      <sz val="16"/>
      <color rgb="FF009900"/>
      <name val="Calibri"/>
      <family val="2"/>
      <scheme val="minor"/>
    </font>
    <font>
      <b/>
      <sz val="16"/>
      <color theme="7" tint="-0.249977111117893"/>
      <name val="Calibri"/>
      <family val="2"/>
      <scheme val="minor"/>
    </font>
    <font>
      <i/>
      <sz val="16"/>
      <name val="Calibri"/>
      <family val="2"/>
      <scheme val="minor"/>
    </font>
    <font>
      <b/>
      <i/>
      <sz val="16"/>
      <color rgb="FFFF0000"/>
      <name val="Calibri"/>
      <family val="2"/>
      <scheme val="minor"/>
    </font>
    <font>
      <b/>
      <sz val="16"/>
      <color theme="4"/>
      <name val="Calibri"/>
      <family val="2"/>
      <scheme val="minor"/>
    </font>
    <font>
      <b/>
      <sz val="20"/>
      <color theme="4" tint="-0.249977111117893"/>
      <name val="Calibri"/>
      <family val="2"/>
      <scheme val="minor"/>
    </font>
    <font>
      <b/>
      <sz val="20"/>
      <color rgb="FF009900"/>
      <name val="Calibri"/>
      <family val="2"/>
      <scheme val="minor"/>
    </font>
    <font>
      <b/>
      <sz val="20"/>
      <color theme="7" tint="-0.249977111117893"/>
      <name val="Calibri"/>
      <family val="2"/>
      <scheme val="minor"/>
    </font>
    <font>
      <b/>
      <sz val="20"/>
      <color rgb="FF000000"/>
      <name val="Calibri"/>
      <family val="2"/>
      <scheme val="minor"/>
    </font>
    <font>
      <b/>
      <sz val="20"/>
      <color rgb="FFFF0000"/>
      <name val="Calibri"/>
      <family val="2"/>
      <scheme val="minor"/>
    </font>
    <font>
      <b/>
      <i/>
      <sz val="16"/>
      <color theme="4" tint="-0.499984740745262"/>
      <name val="Calibri"/>
      <family val="2"/>
      <scheme val="minor"/>
    </font>
    <font>
      <sz val="16"/>
      <color rgb="FF9C6500"/>
      <name val="Calibri"/>
      <family val="2"/>
      <scheme val="minor"/>
    </font>
  </fonts>
  <fills count="18">
    <fill>
      <patternFill patternType="none"/>
    </fill>
    <fill>
      <patternFill patternType="gray125"/>
    </fill>
    <fill>
      <patternFill patternType="solid">
        <fgColor rgb="FFE6E6FF"/>
        <bgColor rgb="FFFFFFFF"/>
      </patternFill>
    </fill>
    <fill>
      <patternFill patternType="solid">
        <fgColor rgb="FFCCFFCC"/>
        <bgColor rgb="FFCCFFFF"/>
      </patternFill>
    </fill>
    <fill>
      <patternFill patternType="solid">
        <fgColor theme="5" tint="0.59999389629810485"/>
        <bgColor indexed="64"/>
      </patternFill>
    </fill>
    <fill>
      <patternFill patternType="solid">
        <fgColor rgb="FFC6EFCE"/>
      </patternFill>
    </fill>
    <fill>
      <patternFill patternType="solid">
        <fgColor rgb="FFCCCCFF"/>
        <bgColor rgb="FFFFFFFF"/>
      </patternFill>
    </fill>
    <fill>
      <patternFill patternType="solid">
        <fgColor rgb="FFCCCCFF"/>
        <bgColor indexed="64"/>
      </patternFill>
    </fill>
    <fill>
      <patternFill patternType="solid">
        <fgColor rgb="FFFF0000"/>
        <bgColor indexed="64"/>
      </patternFill>
    </fill>
    <fill>
      <patternFill patternType="solid">
        <fgColor rgb="FF92D050"/>
        <bgColor indexed="64"/>
      </patternFill>
    </fill>
    <fill>
      <patternFill patternType="solid">
        <fgColor theme="9" tint="0.59999389629810485"/>
        <bgColor indexed="64"/>
      </patternFill>
    </fill>
    <fill>
      <patternFill patternType="solid">
        <fgColor rgb="FFFFEB9C"/>
      </patternFill>
    </fill>
    <fill>
      <patternFill patternType="solid">
        <fgColor rgb="FFA5A5A5"/>
      </patternFill>
    </fill>
    <fill>
      <patternFill patternType="solid">
        <fgColor rgb="FF41B6E6"/>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FFFFCC"/>
        <bgColor indexed="64"/>
      </patternFill>
    </fill>
  </fills>
  <borders count="28">
    <border>
      <left/>
      <right/>
      <top/>
      <bottom/>
      <diagonal/>
    </border>
    <border>
      <left/>
      <right/>
      <top/>
      <bottom style="thin">
        <color indexed="64"/>
      </bottom>
      <diagonal/>
    </border>
    <border>
      <left style="double">
        <color rgb="FF3F3F3F"/>
      </left>
      <right style="double">
        <color rgb="FF3F3F3F"/>
      </right>
      <top style="double">
        <color rgb="FF3F3F3F"/>
      </top>
      <bottom style="double">
        <color rgb="FF3F3F3F"/>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thick">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theme="4" tint="-0.24994659260841701"/>
      </left>
      <right/>
      <top style="medium">
        <color theme="4" tint="-0.24994659260841701"/>
      </top>
      <bottom/>
      <diagonal/>
    </border>
    <border>
      <left/>
      <right/>
      <top style="medium">
        <color theme="4" tint="-0.24994659260841701"/>
      </top>
      <bottom/>
      <diagonal/>
    </border>
    <border>
      <left/>
      <right style="medium">
        <color theme="4" tint="-0.24994659260841701"/>
      </right>
      <top style="medium">
        <color theme="4" tint="-0.24994659260841701"/>
      </top>
      <bottom/>
      <diagonal/>
    </border>
    <border>
      <left style="medium">
        <color theme="4" tint="-0.24994659260841701"/>
      </left>
      <right/>
      <top/>
      <bottom/>
      <diagonal/>
    </border>
    <border>
      <left/>
      <right style="medium">
        <color theme="4" tint="-0.24994659260841701"/>
      </right>
      <top/>
      <bottom/>
      <diagonal/>
    </border>
    <border>
      <left style="medium">
        <color theme="4" tint="-0.24994659260841701"/>
      </left>
      <right/>
      <top/>
      <bottom style="medium">
        <color theme="4" tint="-0.24994659260841701"/>
      </bottom>
      <diagonal/>
    </border>
    <border>
      <left/>
      <right/>
      <top/>
      <bottom style="medium">
        <color theme="4" tint="-0.24994659260841701"/>
      </bottom>
      <diagonal/>
    </border>
    <border>
      <left/>
      <right style="medium">
        <color theme="4" tint="-0.24994659260841701"/>
      </right>
      <top/>
      <bottom style="medium">
        <color theme="4" tint="-0.24994659260841701"/>
      </bottom>
      <diagonal/>
    </border>
  </borders>
  <cellStyleXfs count="4">
    <xf numFmtId="0" fontId="0" fillId="0" borderId="0"/>
    <xf numFmtId="0" fontId="2" fillId="5" borderId="0" applyNumberFormat="0" applyBorder="0" applyAlignment="0" applyProtection="0"/>
    <xf numFmtId="0" fontId="3" fillId="11" borderId="0" applyNumberFormat="0" applyBorder="0" applyAlignment="0" applyProtection="0"/>
    <xf numFmtId="0" fontId="4" fillId="12" borderId="2" applyNumberFormat="0" applyAlignment="0" applyProtection="0"/>
  </cellStyleXfs>
  <cellXfs count="263">
    <xf numFmtId="0" fontId="0" fillId="0" borderId="0" xfId="0"/>
    <xf numFmtId="0" fontId="1" fillId="4" borderId="0" xfId="0" applyFont="1" applyFill="1" applyAlignment="1">
      <alignment horizontal="center"/>
    </xf>
    <xf numFmtId="0" fontId="1" fillId="7" borderId="0" xfId="0" applyFont="1" applyFill="1" applyAlignment="1">
      <alignment horizontal="center"/>
    </xf>
    <xf numFmtId="0" fontId="1" fillId="0" borderId="0" xfId="0" applyFont="1" applyAlignment="1">
      <alignment horizontal="center"/>
    </xf>
    <xf numFmtId="0" fontId="1" fillId="0" borderId="0" xfId="0" applyFont="1" applyFill="1" applyAlignment="1">
      <alignment horizontal="center"/>
    </xf>
    <xf numFmtId="0" fontId="1" fillId="0" borderId="0" xfId="0" applyFont="1" applyAlignment="1">
      <alignment horizontal="center" wrapText="1"/>
    </xf>
    <xf numFmtId="0" fontId="1" fillId="3" borderId="0" xfId="0" applyFont="1" applyFill="1" applyAlignment="1">
      <alignment horizontal="center" wrapText="1"/>
    </xf>
    <xf numFmtId="166" fontId="1" fillId="0" borderId="0" xfId="0" applyNumberFormat="1" applyFont="1" applyAlignment="1">
      <alignment horizontal="center"/>
    </xf>
    <xf numFmtId="0" fontId="1" fillId="7" borderId="0" xfId="0" applyFont="1" applyFill="1" applyBorder="1" applyAlignment="1">
      <alignment horizontal="center"/>
    </xf>
    <xf numFmtId="2" fontId="1" fillId="0" borderId="0" xfId="0" applyNumberFormat="1" applyFont="1" applyAlignment="1">
      <alignment horizontal="center"/>
    </xf>
    <xf numFmtId="0" fontId="1" fillId="9" borderId="0" xfId="0" applyFont="1" applyFill="1" applyAlignment="1">
      <alignment horizontal="center"/>
    </xf>
    <xf numFmtId="1" fontId="1" fillId="0" borderId="0" xfId="0" applyNumberFormat="1" applyFont="1" applyAlignment="1">
      <alignment horizontal="center"/>
    </xf>
    <xf numFmtId="2" fontId="1" fillId="0" borderId="0" xfId="0" applyNumberFormat="1" applyFont="1" applyFill="1" applyAlignment="1">
      <alignment horizontal="center"/>
    </xf>
    <xf numFmtId="167" fontId="1" fillId="10" borderId="0" xfId="0" applyNumberFormat="1" applyFont="1" applyFill="1" applyAlignment="1">
      <alignment horizontal="center"/>
    </xf>
    <xf numFmtId="0" fontId="1" fillId="0" borderId="0" xfId="0" quotePrefix="1" applyFont="1" applyAlignment="1">
      <alignment horizontal="center"/>
    </xf>
    <xf numFmtId="0" fontId="5" fillId="0" borderId="0" xfId="0" applyFont="1" applyAlignment="1">
      <alignment horizontal="center"/>
    </xf>
    <xf numFmtId="165" fontId="1" fillId="0" borderId="0" xfId="0" applyNumberFormat="1" applyFont="1" applyAlignment="1">
      <alignment horizontal="center"/>
    </xf>
    <xf numFmtId="165" fontId="1" fillId="0" borderId="0" xfId="0" applyNumberFormat="1" applyFont="1" applyFill="1" applyAlignment="1">
      <alignment horizontal="center"/>
    </xf>
    <xf numFmtId="0" fontId="5" fillId="10" borderId="0" xfId="0" applyFont="1" applyFill="1" applyAlignment="1">
      <alignment horizontal="center"/>
    </xf>
    <xf numFmtId="165" fontId="5" fillId="10" borderId="0" xfId="0" applyNumberFormat="1" applyFont="1" applyFill="1" applyAlignment="1">
      <alignment horizontal="center"/>
    </xf>
    <xf numFmtId="0" fontId="5" fillId="0" borderId="0" xfId="0" applyFont="1" applyFill="1" applyAlignment="1">
      <alignment horizontal="center"/>
    </xf>
    <xf numFmtId="165" fontId="5" fillId="0" borderId="0" xfId="0" applyNumberFormat="1" applyFont="1" applyFill="1" applyAlignment="1">
      <alignment horizontal="center"/>
    </xf>
    <xf numFmtId="0" fontId="6" fillId="0" borderId="0" xfId="0" applyFont="1" applyAlignment="1">
      <alignment horizontal="center"/>
    </xf>
    <xf numFmtId="0" fontId="7" fillId="6" borderId="0" xfId="0" applyFont="1" applyFill="1" applyAlignment="1">
      <alignment horizontal="center"/>
    </xf>
    <xf numFmtId="0" fontId="6" fillId="6" borderId="0" xfId="0" applyFont="1" applyFill="1" applyAlignment="1">
      <alignment horizontal="center"/>
    </xf>
    <xf numFmtId="0" fontId="6" fillId="7" borderId="0" xfId="0" applyFont="1" applyFill="1" applyAlignment="1">
      <alignment horizontal="center"/>
    </xf>
    <xf numFmtId="0" fontId="6" fillId="0" borderId="0" xfId="0" applyFont="1" applyAlignment="1">
      <alignment horizontal="center" wrapText="1"/>
    </xf>
    <xf numFmtId="0" fontId="7" fillId="7" borderId="0" xfId="0" applyFont="1" applyFill="1" applyAlignment="1">
      <alignment horizontal="center" wrapText="1"/>
    </xf>
    <xf numFmtId="0" fontId="7" fillId="6" borderId="0" xfId="0" applyFont="1" applyFill="1" applyAlignment="1">
      <alignment horizontal="center" wrapText="1"/>
    </xf>
    <xf numFmtId="0" fontId="6" fillId="6" borderId="0" xfId="0" applyFont="1" applyFill="1" applyAlignment="1">
      <alignment horizontal="center" wrapText="1"/>
    </xf>
    <xf numFmtId="0" fontId="6" fillId="0" borderId="0" xfId="0" applyFont="1" applyFill="1" applyAlignment="1">
      <alignment horizontal="center" wrapText="1"/>
    </xf>
    <xf numFmtId="0" fontId="7" fillId="4" borderId="0" xfId="0" applyFont="1" applyFill="1" applyAlignment="1">
      <alignment horizontal="center" wrapText="1"/>
    </xf>
    <xf numFmtId="2" fontId="6" fillId="6" borderId="0" xfId="0" applyNumberFormat="1" applyFont="1" applyFill="1" applyAlignment="1">
      <alignment horizontal="center"/>
    </xf>
    <xf numFmtId="2" fontId="6" fillId="0" borderId="0" xfId="0" applyNumberFormat="1" applyFont="1" applyFill="1" applyAlignment="1">
      <alignment horizontal="center"/>
    </xf>
    <xf numFmtId="0" fontId="6" fillId="4" borderId="0" xfId="0" applyFont="1" applyFill="1" applyAlignment="1">
      <alignment horizontal="center"/>
    </xf>
    <xf numFmtId="165" fontId="6" fillId="3" borderId="0" xfId="0" applyNumberFormat="1" applyFont="1" applyFill="1" applyAlignment="1">
      <alignment horizontal="center"/>
    </xf>
    <xf numFmtId="1" fontId="6" fillId="3" borderId="0" xfId="0" applyNumberFormat="1" applyFont="1" applyFill="1" applyAlignment="1">
      <alignment horizontal="center"/>
    </xf>
    <xf numFmtId="166" fontId="6" fillId="2" borderId="0" xfId="0" applyNumberFormat="1" applyFont="1" applyFill="1" applyAlignment="1">
      <alignment horizontal="center"/>
    </xf>
    <xf numFmtId="0" fontId="6" fillId="8" borderId="0" xfId="0" applyFont="1" applyFill="1" applyAlignment="1">
      <alignment horizontal="center"/>
    </xf>
    <xf numFmtId="2" fontId="6" fillId="6" borderId="0" xfId="0" quotePrefix="1" applyNumberFormat="1" applyFont="1" applyFill="1" applyAlignment="1">
      <alignment horizontal="center"/>
    </xf>
    <xf numFmtId="0" fontId="1" fillId="9" borderId="0" xfId="0" applyFont="1" applyFill="1" applyAlignment="1">
      <alignment horizontal="left"/>
    </xf>
    <xf numFmtId="0" fontId="1" fillId="0" borderId="0" xfId="0" applyFont="1" applyAlignment="1">
      <alignment horizontal="left"/>
    </xf>
    <xf numFmtId="165" fontId="12" fillId="5" borderId="0" xfId="1" applyNumberFormat="1" applyFont="1" applyAlignment="1">
      <alignment horizontal="center"/>
    </xf>
    <xf numFmtId="2" fontId="5" fillId="0" borderId="0" xfId="0" applyNumberFormat="1" applyFont="1" applyFill="1" applyAlignment="1">
      <alignment horizontal="right"/>
    </xf>
    <xf numFmtId="165" fontId="12" fillId="0" borderId="0" xfId="1" applyNumberFormat="1" applyFont="1" applyFill="1" applyAlignment="1">
      <alignment horizontal="center"/>
    </xf>
    <xf numFmtId="0" fontId="0" fillId="0" borderId="0" xfId="0" applyFont="1"/>
    <xf numFmtId="0" fontId="0" fillId="0" borderId="0" xfId="0" applyFont="1" applyAlignment="1">
      <alignment horizontal="justify" vertical="center"/>
    </xf>
    <xf numFmtId="0" fontId="14" fillId="0" borderId="0" xfId="0" applyFont="1" applyAlignment="1">
      <alignment horizontal="justify" vertical="center"/>
    </xf>
    <xf numFmtId="0" fontId="0" fillId="0" borderId="0" xfId="0" applyFont="1" applyAlignment="1">
      <alignment vertical="center"/>
    </xf>
    <xf numFmtId="0" fontId="1" fillId="0" borderId="0" xfId="0" applyFont="1" applyFill="1"/>
    <xf numFmtId="0" fontId="18" fillId="13" borderId="3" xfId="0" applyFont="1" applyFill="1" applyBorder="1" applyAlignment="1">
      <alignment horizontal="center" vertical="center" wrapText="1" readingOrder="1"/>
    </xf>
    <xf numFmtId="0" fontId="18" fillId="13" borderId="4" xfId="0" applyFont="1" applyFill="1" applyBorder="1" applyAlignment="1">
      <alignment horizontal="center" vertical="center" wrapText="1" readingOrder="1"/>
    </xf>
    <xf numFmtId="0" fontId="18" fillId="13" borderId="5" xfId="0" applyFont="1" applyFill="1" applyBorder="1" applyAlignment="1">
      <alignment horizontal="center" vertical="center" wrapText="1" readingOrder="1"/>
    </xf>
    <xf numFmtId="0" fontId="5" fillId="14" borderId="0" xfId="0" applyFont="1" applyFill="1" applyBorder="1" applyAlignment="1">
      <alignment horizontal="center"/>
    </xf>
    <xf numFmtId="0" fontId="1" fillId="14" borderId="0" xfId="0" applyFont="1" applyFill="1" applyBorder="1" applyAlignment="1">
      <alignment horizontal="center"/>
    </xf>
    <xf numFmtId="0" fontId="8" fillId="14" borderId="21" xfId="0" applyFont="1" applyFill="1" applyBorder="1" applyAlignment="1"/>
    <xf numFmtId="0" fontId="1" fillId="14" borderId="21" xfId="0" applyFont="1" applyFill="1" applyBorder="1" applyAlignment="1">
      <alignment horizontal="center"/>
    </xf>
    <xf numFmtId="0" fontId="9" fillId="14" borderId="0" xfId="0" applyFont="1" applyFill="1" applyBorder="1" applyAlignment="1"/>
    <xf numFmtId="0" fontId="1" fillId="14" borderId="0" xfId="0" applyFont="1" applyFill="1" applyBorder="1" applyAlignment="1"/>
    <xf numFmtId="0" fontId="1" fillId="14" borderId="0" xfId="0" applyFont="1" applyFill="1" applyBorder="1"/>
    <xf numFmtId="0" fontId="1" fillId="14" borderId="24" xfId="0" applyFont="1" applyFill="1" applyBorder="1"/>
    <xf numFmtId="0" fontId="16" fillId="14" borderId="0" xfId="0" applyFont="1" applyFill="1" applyBorder="1" applyAlignment="1">
      <alignment horizontal="center"/>
    </xf>
    <xf numFmtId="0" fontId="16" fillId="14" borderId="0" xfId="0" applyFont="1" applyFill="1" applyBorder="1" applyAlignment="1">
      <alignment horizontal="left"/>
    </xf>
    <xf numFmtId="0" fontId="17" fillId="14" borderId="0" xfId="0" applyFont="1" applyFill="1" applyBorder="1" applyAlignment="1">
      <alignment horizontal="center"/>
    </xf>
    <xf numFmtId="0" fontId="1" fillId="14" borderId="0" xfId="0" applyFont="1" applyFill="1" applyBorder="1" applyAlignment="1">
      <alignment horizontal="left"/>
    </xf>
    <xf numFmtId="0" fontId="1" fillId="14" borderId="26" xfId="0" applyFont="1" applyFill="1" applyBorder="1" applyAlignment="1"/>
    <xf numFmtId="0" fontId="1" fillId="14" borderId="26" xfId="0" applyFont="1" applyFill="1" applyBorder="1" applyAlignment="1">
      <alignment horizontal="center"/>
    </xf>
    <xf numFmtId="0" fontId="1" fillId="14" borderId="26" xfId="0" applyFont="1" applyFill="1" applyBorder="1" applyAlignment="1">
      <alignment horizontal="left"/>
    </xf>
    <xf numFmtId="0" fontId="1" fillId="14" borderId="23" xfId="0" applyFont="1" applyFill="1" applyBorder="1"/>
    <xf numFmtId="0" fontId="1" fillId="15" borderId="12" xfId="0" applyFont="1" applyFill="1" applyBorder="1" applyAlignment="1">
      <alignment horizontal="center"/>
    </xf>
    <xf numFmtId="0" fontId="16" fillId="14" borderId="17" xfId="0" applyFont="1" applyFill="1" applyBorder="1" applyAlignment="1">
      <alignment horizontal="center"/>
    </xf>
    <xf numFmtId="0" fontId="8" fillId="16" borderId="17" xfId="0" applyFont="1" applyFill="1" applyBorder="1" applyAlignment="1">
      <alignment horizontal="center"/>
    </xf>
    <xf numFmtId="0" fontId="23" fillId="7" borderId="0" xfId="0" applyFont="1" applyFill="1" applyAlignment="1">
      <alignment horizontal="center"/>
    </xf>
    <xf numFmtId="2" fontId="23" fillId="6" borderId="0" xfId="0" applyNumberFormat="1" applyFont="1" applyFill="1" applyAlignment="1">
      <alignment horizontal="center"/>
    </xf>
    <xf numFmtId="0" fontId="1" fillId="7" borderId="0" xfId="0" applyFont="1" applyFill="1" applyAlignment="1">
      <alignment horizontal="left"/>
    </xf>
    <xf numFmtId="0" fontId="1" fillId="0" borderId="0" xfId="0" applyFont="1"/>
    <xf numFmtId="0" fontId="1" fillId="14" borderId="20" xfId="0" applyFont="1" applyFill="1" applyBorder="1"/>
    <xf numFmtId="0" fontId="1" fillId="14" borderId="21" xfId="0" applyFont="1" applyFill="1" applyBorder="1" applyAlignment="1"/>
    <xf numFmtId="0" fontId="1" fillId="14" borderId="21" xfId="0" applyFont="1" applyFill="1" applyBorder="1"/>
    <xf numFmtId="0" fontId="1" fillId="14" borderId="22" xfId="0" applyFont="1" applyFill="1" applyBorder="1"/>
    <xf numFmtId="0" fontId="28" fillId="14" borderId="0" xfId="1" applyFont="1" applyFill="1" applyBorder="1" applyAlignment="1">
      <alignment horizontal="center"/>
    </xf>
    <xf numFmtId="0" fontId="29" fillId="14" borderId="0" xfId="2" applyFont="1" applyFill="1" applyBorder="1" applyAlignment="1">
      <alignment horizontal="center"/>
    </xf>
    <xf numFmtId="0" fontId="30" fillId="14" borderId="0" xfId="3" applyFont="1" applyFill="1" applyBorder="1" applyAlignment="1">
      <alignment horizontal="center"/>
    </xf>
    <xf numFmtId="0" fontId="5" fillId="14" borderId="0" xfId="0" applyFont="1" applyFill="1" applyBorder="1"/>
    <xf numFmtId="0" fontId="5" fillId="14" borderId="24" xfId="0" applyFont="1" applyFill="1" applyBorder="1"/>
    <xf numFmtId="0" fontId="1" fillId="14" borderId="0" xfId="0" applyFont="1" applyFill="1" applyBorder="1" applyAlignment="1">
      <alignment vertical="top" wrapText="1"/>
    </xf>
    <xf numFmtId="0" fontId="17" fillId="15" borderId="9" xfId="0" applyFont="1" applyFill="1" applyBorder="1" applyAlignment="1">
      <alignment horizontal="center" wrapText="1"/>
    </xf>
    <xf numFmtId="0" fontId="16" fillId="15" borderId="1" xfId="0" applyFont="1" applyFill="1" applyBorder="1" applyAlignment="1">
      <alignment horizontal="center" wrapText="1"/>
    </xf>
    <xf numFmtId="0" fontId="17" fillId="15" borderId="10" xfId="0" applyFont="1" applyFill="1" applyBorder="1" applyAlignment="1">
      <alignment horizontal="center" wrapText="1"/>
    </xf>
    <xf numFmtId="0" fontId="17" fillId="14" borderId="0" xfId="1" applyFont="1" applyFill="1" applyBorder="1" applyAlignment="1">
      <alignment horizontal="center" vertical="top" wrapText="1"/>
    </xf>
    <xf numFmtId="0" fontId="31" fillId="14" borderId="0" xfId="0" applyFont="1" applyFill="1" applyBorder="1" applyAlignment="1">
      <alignment horizontal="left"/>
    </xf>
    <xf numFmtId="0" fontId="17" fillId="14" borderId="0" xfId="1" applyFont="1" applyFill="1" applyBorder="1" applyAlignment="1">
      <alignment horizontal="center"/>
    </xf>
    <xf numFmtId="0" fontId="5" fillId="15" borderId="11" xfId="0" applyFont="1" applyFill="1" applyBorder="1" applyAlignment="1">
      <alignment horizontal="center"/>
    </xf>
    <xf numFmtId="0" fontId="17" fillId="15" borderId="7" xfId="0" applyFont="1" applyFill="1" applyBorder="1" applyAlignment="1">
      <alignment horizontal="center"/>
    </xf>
    <xf numFmtId="0" fontId="17" fillId="15" borderId="11" xfId="0" applyFont="1" applyFill="1" applyBorder="1" applyAlignment="1">
      <alignment horizontal="center"/>
    </xf>
    <xf numFmtId="0" fontId="17" fillId="15" borderId="1" xfId="0" applyFont="1" applyFill="1" applyBorder="1" applyAlignment="1">
      <alignment horizontal="center" wrapText="1"/>
    </xf>
    <xf numFmtId="0" fontId="17" fillId="15" borderId="12" xfId="0" applyFont="1" applyFill="1" applyBorder="1" applyAlignment="1">
      <alignment horizontal="center"/>
    </xf>
    <xf numFmtId="0" fontId="6" fillId="16" borderId="11" xfId="0" applyFont="1" applyFill="1" applyBorder="1" applyAlignment="1">
      <alignment horizontal="center"/>
    </xf>
    <xf numFmtId="0" fontId="23" fillId="16" borderId="7" xfId="0" applyFont="1" applyFill="1" applyBorder="1" applyAlignment="1">
      <alignment horizontal="center"/>
    </xf>
    <xf numFmtId="2" fontId="16" fillId="16" borderId="6" xfId="0" applyNumberFormat="1" applyFont="1" applyFill="1" applyBorder="1" applyAlignment="1">
      <alignment horizontal="center"/>
    </xf>
    <xf numFmtId="2" fontId="16" fillId="16" borderId="7" xfId="0" applyNumberFormat="1" applyFont="1" applyFill="1" applyBorder="1" applyAlignment="1">
      <alignment horizontal="center"/>
    </xf>
    <xf numFmtId="2" fontId="23" fillId="16" borderId="8" xfId="0" applyNumberFormat="1" applyFont="1" applyFill="1" applyBorder="1" applyAlignment="1">
      <alignment horizontal="center"/>
    </xf>
    <xf numFmtId="2" fontId="16" fillId="16" borderId="8" xfId="0" applyNumberFormat="1" applyFont="1" applyFill="1" applyBorder="1" applyAlignment="1">
      <alignment horizontal="center"/>
    </xf>
    <xf numFmtId="1" fontId="16" fillId="16" borderId="11" xfId="0" applyNumberFormat="1" applyFont="1" applyFill="1" applyBorder="1" applyAlignment="1">
      <alignment horizontal="center"/>
    </xf>
    <xf numFmtId="0" fontId="6" fillId="16" borderId="19" xfId="0" applyFont="1" applyFill="1" applyBorder="1" applyAlignment="1">
      <alignment horizontal="center"/>
    </xf>
    <xf numFmtId="0" fontId="23" fillId="16" borderId="0" xfId="0" applyFont="1" applyFill="1" applyBorder="1" applyAlignment="1">
      <alignment horizontal="center"/>
    </xf>
    <xf numFmtId="2" fontId="16" fillId="16" borderId="14" xfId="0" applyNumberFormat="1" applyFont="1" applyFill="1" applyBorder="1" applyAlignment="1">
      <alignment horizontal="center"/>
    </xf>
    <xf numFmtId="2" fontId="16" fillId="16" borderId="0" xfId="0" applyNumberFormat="1" applyFont="1" applyFill="1" applyBorder="1" applyAlignment="1">
      <alignment horizontal="center"/>
    </xf>
    <xf numFmtId="2" fontId="23" fillId="16" borderId="15" xfId="0" applyNumberFormat="1" applyFont="1" applyFill="1" applyBorder="1" applyAlignment="1">
      <alignment horizontal="center"/>
    </xf>
    <xf numFmtId="2" fontId="16" fillId="16" borderId="15" xfId="0" applyNumberFormat="1" applyFont="1" applyFill="1" applyBorder="1" applyAlignment="1">
      <alignment horizontal="center"/>
    </xf>
    <xf numFmtId="1" fontId="16" fillId="16" borderId="19" xfId="0" applyNumberFormat="1" applyFont="1" applyFill="1" applyBorder="1" applyAlignment="1">
      <alignment horizontal="center"/>
    </xf>
    <xf numFmtId="0" fontId="32" fillId="16" borderId="0" xfId="0" applyFont="1" applyFill="1" applyBorder="1" applyAlignment="1">
      <alignment horizontal="center"/>
    </xf>
    <xf numFmtId="2" fontId="16" fillId="16" borderId="0" xfId="0" quotePrefix="1" applyNumberFormat="1" applyFont="1" applyFill="1" applyBorder="1" applyAlignment="1">
      <alignment horizontal="center"/>
    </xf>
    <xf numFmtId="0" fontId="31" fillId="14" borderId="0" xfId="2" applyFont="1" applyFill="1" applyBorder="1" applyAlignment="1">
      <alignment horizontal="left"/>
    </xf>
    <xf numFmtId="0" fontId="31" fillId="14" borderId="0" xfId="2" applyFont="1" applyFill="1" applyBorder="1" applyAlignment="1">
      <alignment horizontal="center"/>
    </xf>
    <xf numFmtId="0" fontId="17" fillId="16" borderId="0" xfId="0" applyFont="1" applyFill="1" applyBorder="1" applyAlignment="1">
      <alignment horizontal="center"/>
    </xf>
    <xf numFmtId="2" fontId="17" fillId="16" borderId="14" xfId="0" applyNumberFormat="1" applyFont="1" applyFill="1" applyBorder="1" applyAlignment="1">
      <alignment horizontal="center"/>
    </xf>
    <xf numFmtId="2" fontId="17" fillId="16" borderId="0" xfId="0" quotePrefix="1" applyNumberFormat="1" applyFont="1" applyFill="1" applyBorder="1" applyAlignment="1">
      <alignment horizontal="center"/>
    </xf>
    <xf numFmtId="2" fontId="17" fillId="16" borderId="15" xfId="0" applyNumberFormat="1" applyFont="1" applyFill="1" applyBorder="1" applyAlignment="1">
      <alignment horizontal="center"/>
    </xf>
    <xf numFmtId="0" fontId="1" fillId="16" borderId="19" xfId="0" applyFont="1" applyFill="1" applyBorder="1" applyAlignment="1">
      <alignment horizontal="center"/>
    </xf>
    <xf numFmtId="1" fontId="16" fillId="16" borderId="12" xfId="0" applyNumberFormat="1" applyFont="1" applyFill="1" applyBorder="1" applyAlignment="1">
      <alignment horizontal="center"/>
    </xf>
    <xf numFmtId="0" fontId="8" fillId="16" borderId="13" xfId="0" applyFont="1" applyFill="1" applyBorder="1" applyAlignment="1">
      <alignment horizontal="center"/>
    </xf>
    <xf numFmtId="1" fontId="8" fillId="16" borderId="13" xfId="0" applyNumberFormat="1" applyFont="1" applyFill="1" applyBorder="1" applyAlignment="1">
      <alignment horizontal="center"/>
    </xf>
    <xf numFmtId="1" fontId="17" fillId="14" borderId="0" xfId="0" applyNumberFormat="1" applyFont="1" applyFill="1" applyBorder="1" applyAlignment="1">
      <alignment horizontal="center"/>
    </xf>
    <xf numFmtId="0" fontId="17" fillId="14" borderId="0" xfId="1" applyFont="1" applyFill="1" applyBorder="1" applyAlignment="1">
      <alignment horizontal="left"/>
    </xf>
    <xf numFmtId="0" fontId="16" fillId="14" borderId="0" xfId="1" applyFont="1" applyFill="1" applyBorder="1" applyAlignment="1">
      <alignment horizontal="center"/>
    </xf>
    <xf numFmtId="0" fontId="17" fillId="15" borderId="16" xfId="0" applyFont="1" applyFill="1" applyBorder="1" applyAlignment="1">
      <alignment horizontal="center"/>
    </xf>
    <xf numFmtId="0" fontId="17" fillId="15" borderId="18" xfId="0" applyFont="1" applyFill="1" applyBorder="1" applyAlignment="1">
      <alignment horizontal="center"/>
    </xf>
    <xf numFmtId="0" fontId="16" fillId="16" borderId="9" xfId="2" applyFont="1" applyFill="1" applyBorder="1" applyAlignment="1">
      <alignment horizontal="center"/>
    </xf>
    <xf numFmtId="0" fontId="16" fillId="16" borderId="10" xfId="2" applyFont="1" applyFill="1" applyBorder="1" applyAlignment="1">
      <alignment horizontal="center"/>
    </xf>
    <xf numFmtId="0" fontId="16" fillId="16" borderId="1" xfId="2" applyFont="1" applyFill="1" applyBorder="1" applyAlignment="1">
      <alignment horizontal="center"/>
    </xf>
    <xf numFmtId="1" fontId="16" fillId="14" borderId="0" xfId="0" applyNumberFormat="1" applyFont="1" applyFill="1" applyBorder="1" applyAlignment="1">
      <alignment horizontal="center"/>
    </xf>
    <xf numFmtId="0" fontId="17" fillId="15" borderId="13" xfId="2" applyFont="1" applyFill="1" applyBorder="1" applyAlignment="1">
      <alignment horizontal="center"/>
    </xf>
    <xf numFmtId="0" fontId="17" fillId="15" borderId="6" xfId="2" applyFont="1" applyFill="1" applyBorder="1" applyAlignment="1">
      <alignment horizontal="center"/>
    </xf>
    <xf numFmtId="0" fontId="17" fillId="15" borderId="8" xfId="2" applyFont="1" applyFill="1" applyBorder="1" applyAlignment="1">
      <alignment horizontal="center"/>
    </xf>
    <xf numFmtId="0" fontId="17" fillId="15" borderId="7" xfId="2" applyFont="1" applyFill="1" applyBorder="1" applyAlignment="1">
      <alignment horizontal="center"/>
    </xf>
    <xf numFmtId="0" fontId="16" fillId="16" borderId="6" xfId="2" applyFont="1" applyFill="1" applyBorder="1" applyAlignment="1">
      <alignment horizontal="center"/>
    </xf>
    <xf numFmtId="164" fontId="16" fillId="16" borderId="6" xfId="2" applyNumberFormat="1" applyFont="1" applyFill="1" applyBorder="1" applyAlignment="1">
      <alignment horizontal="center"/>
    </xf>
    <xf numFmtId="164" fontId="16" fillId="16" borderId="8" xfId="2" applyNumberFormat="1" applyFont="1" applyFill="1" applyBorder="1" applyAlignment="1">
      <alignment horizontal="center"/>
    </xf>
    <xf numFmtId="164" fontId="16" fillId="16" borderId="7" xfId="2" applyNumberFormat="1" applyFont="1" applyFill="1" applyBorder="1" applyAlignment="1">
      <alignment horizontal="center"/>
    </xf>
    <xf numFmtId="164" fontId="16" fillId="16" borderId="9" xfId="2" applyNumberFormat="1" applyFont="1" applyFill="1" applyBorder="1" applyAlignment="1">
      <alignment horizontal="center"/>
    </xf>
    <xf numFmtId="164" fontId="16" fillId="16" borderId="10" xfId="2" applyNumberFormat="1" applyFont="1" applyFill="1" applyBorder="1" applyAlignment="1">
      <alignment horizontal="center"/>
    </xf>
    <xf numFmtId="164" fontId="16" fillId="16" borderId="1" xfId="2" applyNumberFormat="1" applyFont="1" applyFill="1" applyBorder="1" applyAlignment="1">
      <alignment horizontal="center"/>
    </xf>
    <xf numFmtId="0" fontId="1" fillId="14" borderId="25" xfId="0" applyFont="1" applyFill="1" applyBorder="1"/>
    <xf numFmtId="0" fontId="1" fillId="14" borderId="26" xfId="0" applyFont="1" applyFill="1" applyBorder="1"/>
    <xf numFmtId="0" fontId="1" fillId="14" borderId="27" xfId="0" applyFont="1" applyFill="1" applyBorder="1"/>
    <xf numFmtId="0" fontId="16" fillId="0" borderId="0" xfId="0" applyFont="1" applyFill="1"/>
    <xf numFmtId="0" fontId="16" fillId="0" borderId="0" xfId="3" applyFont="1" applyFill="1" applyBorder="1" applyAlignment="1">
      <alignment textRotation="90"/>
    </xf>
    <xf numFmtId="0" fontId="16" fillId="0" borderId="0" xfId="3" applyFont="1" applyFill="1" applyBorder="1" applyAlignment="1">
      <alignment horizontal="center"/>
    </xf>
    <xf numFmtId="0" fontId="16" fillId="0" borderId="0" xfId="3" applyFont="1" applyFill="1" applyBorder="1"/>
    <xf numFmtId="0" fontId="29" fillId="11" borderId="0" xfId="2" applyFont="1"/>
    <xf numFmtId="0" fontId="29" fillId="11" borderId="0" xfId="2" applyFont="1" applyBorder="1"/>
    <xf numFmtId="0" fontId="29" fillId="11" borderId="0" xfId="2" applyFont="1" applyBorder="1" applyAlignment="1">
      <alignment horizontal="center"/>
    </xf>
    <xf numFmtId="0" fontId="1" fillId="0" borderId="0" xfId="0" applyFont="1" applyAlignment="1">
      <alignment wrapText="1"/>
    </xf>
    <xf numFmtId="1" fontId="1" fillId="0" borderId="0" xfId="0" applyNumberFormat="1" applyFont="1"/>
    <xf numFmtId="0" fontId="6" fillId="0" borderId="0" xfId="0" applyFont="1" applyFill="1" applyAlignment="1">
      <alignment horizontal="right"/>
    </xf>
    <xf numFmtId="2" fontId="6" fillId="0" borderId="0" xfId="0" applyNumberFormat="1" applyFont="1" applyFill="1" applyAlignment="1">
      <alignment horizontal="right"/>
    </xf>
    <xf numFmtId="2" fontId="1" fillId="0" borderId="0" xfId="0" applyNumberFormat="1" applyFont="1" applyFill="1"/>
    <xf numFmtId="166" fontId="6" fillId="0" borderId="0" xfId="0" applyNumberFormat="1" applyFont="1" applyFill="1" applyAlignment="1">
      <alignment horizontal="right"/>
    </xf>
    <xf numFmtId="0" fontId="6" fillId="0" borderId="0" xfId="0" applyFont="1" applyFill="1"/>
    <xf numFmtId="0" fontId="29" fillId="11" borderId="0" xfId="2" applyFont="1" applyAlignment="1">
      <alignment horizontal="center"/>
    </xf>
    <xf numFmtId="2" fontId="1" fillId="0" borderId="0" xfId="0" applyNumberFormat="1" applyFont="1" applyFill="1" applyAlignment="1"/>
    <xf numFmtId="0" fontId="29" fillId="11" borderId="0" xfId="2" applyFont="1" applyAlignment="1">
      <alignment horizontal="left"/>
    </xf>
    <xf numFmtId="0" fontId="34" fillId="14" borderId="0" xfId="0" applyFont="1" applyFill="1" applyBorder="1" applyAlignment="1">
      <alignment horizontal="center"/>
    </xf>
    <xf numFmtId="0" fontId="35" fillId="15" borderId="13" xfId="0" applyFont="1" applyFill="1" applyBorder="1" applyAlignment="1">
      <alignment horizontal="center" vertical="top" wrapText="1"/>
    </xf>
    <xf numFmtId="0" fontId="35" fillId="15" borderId="17" xfId="0" applyFont="1" applyFill="1" applyBorder="1" applyAlignment="1">
      <alignment horizontal="center" vertical="top" wrapText="1"/>
    </xf>
    <xf numFmtId="0" fontId="37" fillId="16" borderId="19" xfId="0" applyFont="1" applyFill="1" applyBorder="1" applyAlignment="1">
      <alignment horizontal="center"/>
    </xf>
    <xf numFmtId="0" fontId="38" fillId="17" borderId="0" xfId="0" applyFont="1" applyFill="1" applyBorder="1" applyAlignment="1" applyProtection="1">
      <alignment horizontal="center"/>
      <protection locked="0"/>
    </xf>
    <xf numFmtId="0" fontId="36" fillId="15" borderId="9" xfId="0" applyFont="1" applyFill="1" applyBorder="1" applyAlignment="1">
      <alignment horizontal="center" wrapText="1"/>
    </xf>
    <xf numFmtId="0" fontId="15" fillId="15" borderId="1" xfId="0" applyFont="1" applyFill="1" applyBorder="1" applyAlignment="1">
      <alignment horizontal="center" wrapText="1"/>
    </xf>
    <xf numFmtId="0" fontId="36" fillId="15" borderId="10" xfId="0" applyFont="1" applyFill="1" applyBorder="1" applyAlignment="1">
      <alignment horizontal="center" wrapText="1"/>
    </xf>
    <xf numFmtId="0" fontId="37" fillId="16" borderId="12" xfId="0" applyFont="1" applyFill="1" applyBorder="1" applyAlignment="1">
      <alignment horizontal="center"/>
    </xf>
    <xf numFmtId="0" fontId="38" fillId="17" borderId="1" xfId="0" applyFont="1" applyFill="1" applyBorder="1" applyAlignment="1" applyProtection="1">
      <alignment horizontal="center"/>
      <protection locked="0"/>
    </xf>
    <xf numFmtId="2" fontId="39" fillId="17" borderId="9" xfId="0" applyNumberFormat="1" applyFont="1" applyFill="1" applyBorder="1" applyAlignment="1" applyProtection="1">
      <alignment horizontal="center"/>
      <protection locked="0"/>
    </xf>
    <xf numFmtId="2" fontId="39" fillId="17" borderId="1" xfId="0" quotePrefix="1" applyNumberFormat="1" applyFont="1" applyFill="1" applyBorder="1" applyAlignment="1" applyProtection="1">
      <alignment horizontal="center"/>
      <protection locked="0"/>
    </xf>
    <xf numFmtId="2" fontId="39" fillId="17" borderId="10" xfId="0" applyNumberFormat="1" applyFont="1" applyFill="1" applyBorder="1" applyAlignment="1" applyProtection="1">
      <alignment horizontal="center"/>
      <protection locked="0"/>
    </xf>
    <xf numFmtId="2" fontId="40" fillId="17" borderId="9" xfId="0" applyNumberFormat="1" applyFont="1" applyFill="1" applyBorder="1" applyAlignment="1" applyProtection="1">
      <alignment horizontal="center"/>
      <protection locked="0"/>
    </xf>
    <xf numFmtId="2" fontId="40" fillId="17" borderId="10" xfId="0" applyNumberFormat="1" applyFont="1" applyFill="1" applyBorder="1" applyAlignment="1" applyProtection="1">
      <alignment horizontal="center"/>
      <protection locked="0"/>
    </xf>
    <xf numFmtId="0" fontId="33" fillId="14" borderId="1" xfId="0" applyFont="1" applyFill="1" applyBorder="1" applyAlignment="1"/>
    <xf numFmtId="0" fontId="35" fillId="14" borderId="1" xfId="0" applyFont="1" applyFill="1" applyBorder="1" applyAlignment="1"/>
    <xf numFmtId="0" fontId="36" fillId="15" borderId="16" xfId="1" applyFont="1" applyFill="1" applyBorder="1" applyAlignment="1">
      <alignment horizontal="center" vertical="top"/>
    </xf>
    <xf numFmtId="0" fontId="36" fillId="15" borderId="18" xfId="1" applyFont="1" applyFill="1" applyBorder="1" applyAlignment="1">
      <alignment horizontal="center" vertical="top"/>
    </xf>
    <xf numFmtId="0" fontId="15" fillId="16" borderId="14" xfId="1" applyFont="1" applyFill="1" applyBorder="1" applyAlignment="1">
      <alignment horizontal="center"/>
    </xf>
    <xf numFmtId="165" fontId="15" fillId="16" borderId="14" xfId="1" applyNumberFormat="1" applyFont="1" applyFill="1" applyBorder="1" applyAlignment="1">
      <alignment horizontal="center"/>
    </xf>
    <xf numFmtId="165" fontId="41" fillId="16" borderId="15" xfId="1" applyNumberFormat="1" applyFont="1" applyFill="1" applyBorder="1" applyAlignment="1">
      <alignment horizontal="center"/>
    </xf>
    <xf numFmtId="0" fontId="15" fillId="16" borderId="9" xfId="1" applyFont="1" applyFill="1" applyBorder="1" applyAlignment="1">
      <alignment horizontal="center"/>
    </xf>
    <xf numFmtId="165" fontId="15" fillId="16" borderId="9" xfId="1" applyNumberFormat="1" applyFont="1" applyFill="1" applyBorder="1" applyAlignment="1">
      <alignment horizontal="center"/>
    </xf>
    <xf numFmtId="165" fontId="41" fillId="16" borderId="10" xfId="1" applyNumberFormat="1" applyFont="1" applyFill="1" applyBorder="1" applyAlignment="1">
      <alignment horizontal="center"/>
    </xf>
    <xf numFmtId="0" fontId="21" fillId="16" borderId="9" xfId="1" applyFont="1" applyFill="1" applyBorder="1" applyAlignment="1">
      <alignment horizontal="center"/>
    </xf>
    <xf numFmtId="165" fontId="21" fillId="16" borderId="9" xfId="1" applyNumberFormat="1" applyFont="1" applyFill="1" applyBorder="1" applyAlignment="1">
      <alignment horizontal="center"/>
    </xf>
    <xf numFmtId="165" fontId="42" fillId="16" borderId="10" xfId="1" applyNumberFormat="1" applyFont="1" applyFill="1" applyBorder="1" applyAlignment="1">
      <alignment horizontal="center"/>
    </xf>
    <xf numFmtId="0" fontId="44" fillId="17" borderId="1" xfId="0" applyFont="1" applyFill="1" applyBorder="1" applyAlignment="1" applyProtection="1">
      <alignment horizontal="center"/>
      <protection locked="0"/>
    </xf>
    <xf numFmtId="2" fontId="45" fillId="17" borderId="9" xfId="0" applyNumberFormat="1" applyFont="1" applyFill="1" applyBorder="1" applyAlignment="1" applyProtection="1">
      <alignment horizontal="center"/>
      <protection locked="0"/>
    </xf>
    <xf numFmtId="2" fontId="45" fillId="17" borderId="1" xfId="0" quotePrefix="1" applyNumberFormat="1" applyFont="1" applyFill="1" applyBorder="1" applyAlignment="1" applyProtection="1">
      <alignment horizontal="center"/>
      <protection locked="0"/>
    </xf>
    <xf numFmtId="2" fontId="45" fillId="17" borderId="10" xfId="0" applyNumberFormat="1" applyFont="1" applyFill="1" applyBorder="1" applyAlignment="1" applyProtection="1">
      <alignment horizontal="center"/>
      <protection locked="0"/>
    </xf>
    <xf numFmtId="2" fontId="46" fillId="17" borderId="9" xfId="0" applyNumberFormat="1" applyFont="1" applyFill="1" applyBorder="1" applyAlignment="1" applyProtection="1">
      <alignment horizontal="center"/>
      <protection locked="0"/>
    </xf>
    <xf numFmtId="2" fontId="46" fillId="17" borderId="10" xfId="0" applyNumberFormat="1" applyFont="1" applyFill="1" applyBorder="1" applyAlignment="1" applyProtection="1">
      <alignment horizontal="center"/>
      <protection locked="0"/>
    </xf>
    <xf numFmtId="0" fontId="47" fillId="16" borderId="12" xfId="0" applyFont="1" applyFill="1" applyBorder="1" applyAlignment="1">
      <alignment horizontal="center"/>
    </xf>
    <xf numFmtId="0" fontId="48" fillId="16" borderId="9" xfId="1" applyFont="1" applyFill="1" applyBorder="1" applyAlignment="1">
      <alignment horizontal="center"/>
    </xf>
    <xf numFmtId="165" fontId="48" fillId="16" borderId="9" xfId="1" applyNumberFormat="1" applyFont="1" applyFill="1" applyBorder="1" applyAlignment="1">
      <alignment horizontal="center"/>
    </xf>
    <xf numFmtId="165" fontId="1" fillId="14" borderId="0" xfId="0" applyNumberFormat="1" applyFont="1" applyFill="1" applyBorder="1" applyAlignment="1">
      <alignment horizontal="center"/>
    </xf>
    <xf numFmtId="165" fontId="34" fillId="14" borderId="0" xfId="0" applyNumberFormat="1" applyFont="1" applyFill="1" applyBorder="1" applyAlignment="1">
      <alignment horizontal="center"/>
    </xf>
    <xf numFmtId="0" fontId="50" fillId="11" borderId="0" xfId="2" applyFont="1"/>
    <xf numFmtId="0" fontId="50" fillId="11" borderId="0" xfId="2" applyFont="1" applyBorder="1"/>
    <xf numFmtId="0" fontId="50" fillId="11" borderId="0" xfId="2" applyFont="1" applyBorder="1" applyAlignment="1">
      <alignment horizontal="center"/>
    </xf>
    <xf numFmtId="2" fontId="23" fillId="16" borderId="7" xfId="0" applyNumberFormat="1" applyFont="1" applyFill="1" applyBorder="1" applyAlignment="1">
      <alignment horizontal="center"/>
    </xf>
    <xf numFmtId="2" fontId="23" fillId="16" borderId="0" xfId="0" applyNumberFormat="1" applyFont="1" applyFill="1" applyBorder="1" applyAlignment="1">
      <alignment horizontal="center"/>
    </xf>
    <xf numFmtId="2" fontId="17" fillId="16" borderId="0" xfId="0" applyNumberFormat="1" applyFont="1" applyFill="1" applyBorder="1" applyAlignment="1">
      <alignment horizontal="center"/>
    </xf>
    <xf numFmtId="1" fontId="16" fillId="16" borderId="8" xfId="0" applyNumberFormat="1" applyFont="1" applyFill="1" applyBorder="1" applyAlignment="1">
      <alignment horizontal="center"/>
    </xf>
    <xf numFmtId="1" fontId="16" fillId="16" borderId="15" xfId="0" applyNumberFormat="1" applyFont="1" applyFill="1" applyBorder="1" applyAlignment="1">
      <alignment horizontal="center"/>
    </xf>
    <xf numFmtId="0" fontId="1" fillId="16" borderId="15" xfId="0" applyFont="1" applyFill="1" applyBorder="1" applyAlignment="1">
      <alignment horizontal="center"/>
    </xf>
    <xf numFmtId="0" fontId="17" fillId="15" borderId="14" xfId="0" applyFont="1" applyFill="1" applyBorder="1" applyAlignment="1">
      <alignment horizontal="center" wrapText="1"/>
    </xf>
    <xf numFmtId="0" fontId="17" fillId="15" borderId="15" xfId="0" applyFont="1" applyFill="1" applyBorder="1" applyAlignment="1">
      <alignment horizontal="center" wrapText="1"/>
    </xf>
    <xf numFmtId="0" fontId="8" fillId="16" borderId="1" xfId="0" applyFont="1" applyFill="1" applyBorder="1" applyAlignment="1">
      <alignment horizontal="center"/>
    </xf>
    <xf numFmtId="2" fontId="0" fillId="16" borderId="6" xfId="0" applyNumberFormat="1" applyFill="1" applyBorder="1" applyAlignment="1">
      <alignment horizontal="center"/>
    </xf>
    <xf numFmtId="2" fontId="0" fillId="16" borderId="8" xfId="0" applyNumberFormat="1" applyFill="1" applyBorder="1" applyAlignment="1">
      <alignment horizontal="center"/>
    </xf>
    <xf numFmtId="2" fontId="0" fillId="16" borderId="14" xfId="0" applyNumberFormat="1" applyFill="1" applyBorder="1" applyAlignment="1">
      <alignment horizontal="center"/>
    </xf>
    <xf numFmtId="2" fontId="0" fillId="16" borderId="15" xfId="0" applyNumberFormat="1" applyFill="1" applyBorder="1" applyAlignment="1">
      <alignment horizontal="center"/>
    </xf>
    <xf numFmtId="2" fontId="0" fillId="16" borderId="9" xfId="0" applyNumberFormat="1" applyFill="1" applyBorder="1" applyAlignment="1">
      <alignment horizontal="center"/>
    </xf>
    <xf numFmtId="2" fontId="0" fillId="16" borderId="10" xfId="0" applyNumberFormat="1" applyFill="1" applyBorder="1" applyAlignment="1">
      <alignment horizontal="center"/>
    </xf>
    <xf numFmtId="2" fontId="5" fillId="10" borderId="0" xfId="0" applyNumberFormat="1" applyFont="1" applyFill="1" applyAlignment="1">
      <alignment horizontal="right"/>
    </xf>
    <xf numFmtId="2" fontId="1" fillId="0" borderId="0" xfId="0" applyNumberFormat="1" applyFont="1" applyAlignment="1"/>
    <xf numFmtId="0" fontId="33" fillId="14" borderId="0" xfId="0" applyFont="1" applyFill="1" applyBorder="1" applyAlignment="1">
      <alignment horizontal="left"/>
    </xf>
    <xf numFmtId="0" fontId="1" fillId="16" borderId="23" xfId="0" applyFont="1" applyFill="1" applyBorder="1" applyAlignment="1">
      <alignment horizontal="left" vertical="top" wrapText="1"/>
    </xf>
    <xf numFmtId="0" fontId="1" fillId="16" borderId="0" xfId="0" applyFont="1" applyFill="1" applyBorder="1" applyAlignment="1">
      <alignment horizontal="left" vertical="top" wrapText="1"/>
    </xf>
    <xf numFmtId="0" fontId="1" fillId="16" borderId="24" xfId="0" applyFont="1" applyFill="1" applyBorder="1" applyAlignment="1">
      <alignment horizontal="left" vertical="top" wrapText="1"/>
    </xf>
    <xf numFmtId="0" fontId="36" fillId="15" borderId="6" xfId="0" applyFont="1" applyFill="1" applyBorder="1" applyAlignment="1">
      <alignment horizontal="center" vertical="top" wrapText="1"/>
    </xf>
    <xf numFmtId="0" fontId="36" fillId="15" borderId="7" xfId="0" applyFont="1" applyFill="1" applyBorder="1" applyAlignment="1">
      <alignment horizontal="center" vertical="top" wrapText="1"/>
    </xf>
    <xf numFmtId="0" fontId="36" fillId="15" borderId="8" xfId="0" applyFont="1" applyFill="1" applyBorder="1" applyAlignment="1">
      <alignment horizontal="center" vertical="top" wrapText="1"/>
    </xf>
    <xf numFmtId="0" fontId="1" fillId="7" borderId="0" xfId="0" applyFont="1" applyFill="1" applyAlignment="1">
      <alignment horizontal="left"/>
    </xf>
    <xf numFmtId="0" fontId="26" fillId="14" borderId="0" xfId="2" applyFont="1" applyFill="1" applyBorder="1" applyAlignment="1">
      <alignment horizontal="left"/>
    </xf>
    <xf numFmtId="0" fontId="26" fillId="14" borderId="0" xfId="0" applyFont="1" applyFill="1" applyBorder="1" applyAlignment="1">
      <alignment horizontal="left"/>
    </xf>
    <xf numFmtId="0" fontId="26" fillId="14" borderId="1" xfId="0" applyFont="1" applyFill="1" applyBorder="1" applyAlignment="1">
      <alignment horizontal="left"/>
    </xf>
    <xf numFmtId="0" fontId="21" fillId="11" borderId="0" xfId="2" applyFont="1" applyBorder="1" applyAlignment="1">
      <alignment horizontal="center"/>
    </xf>
    <xf numFmtId="0" fontId="17" fillId="15" borderId="16" xfId="0" applyFont="1" applyFill="1" applyBorder="1" applyAlignment="1">
      <alignment horizontal="center" vertical="top" wrapText="1"/>
    </xf>
    <xf numFmtId="0" fontId="17" fillId="15" borderId="18" xfId="0" applyFont="1" applyFill="1" applyBorder="1" applyAlignment="1">
      <alignment horizontal="center" vertical="top" wrapText="1"/>
    </xf>
    <xf numFmtId="0" fontId="17" fillId="15" borderId="17" xfId="0" applyFont="1" applyFill="1" applyBorder="1" applyAlignment="1">
      <alignment horizontal="center" vertical="top" wrapText="1"/>
    </xf>
    <xf numFmtId="0" fontId="43" fillId="14" borderId="0" xfId="0" applyFont="1" applyFill="1" applyBorder="1" applyAlignment="1">
      <alignment horizontal="left"/>
    </xf>
    <xf numFmtId="0" fontId="33" fillId="15" borderId="20" xfId="0" applyFont="1" applyFill="1" applyBorder="1" applyAlignment="1">
      <alignment horizontal="center"/>
    </xf>
    <xf numFmtId="0" fontId="33" fillId="15" borderId="21" xfId="0" applyFont="1" applyFill="1" applyBorder="1" applyAlignment="1">
      <alignment horizontal="center"/>
    </xf>
    <xf numFmtId="0" fontId="33" fillId="15" borderId="22" xfId="0" applyFont="1" applyFill="1" applyBorder="1" applyAlignment="1">
      <alignment horizontal="center"/>
    </xf>
    <xf numFmtId="0" fontId="33" fillId="15" borderId="25" xfId="0" applyFont="1" applyFill="1" applyBorder="1" applyAlignment="1">
      <alignment horizontal="center"/>
    </xf>
    <xf numFmtId="0" fontId="33" fillId="15" borderId="26" xfId="0" applyFont="1" applyFill="1" applyBorder="1" applyAlignment="1">
      <alignment horizontal="center"/>
    </xf>
    <xf numFmtId="0" fontId="33" fillId="15" borderId="27" xfId="0" applyFont="1" applyFill="1" applyBorder="1" applyAlignment="1">
      <alignment horizontal="center"/>
    </xf>
    <xf numFmtId="0" fontId="1" fillId="16" borderId="20" xfId="0" applyFont="1" applyFill="1" applyBorder="1" applyAlignment="1">
      <alignment horizontal="left" vertical="top" wrapText="1"/>
    </xf>
    <xf numFmtId="0" fontId="1" fillId="16" borderId="21" xfId="0" applyFont="1" applyFill="1" applyBorder="1" applyAlignment="1">
      <alignment horizontal="left" vertical="top" wrapText="1"/>
    </xf>
    <xf numFmtId="0" fontId="1" fillId="16" borderId="22" xfId="0" applyFont="1" applyFill="1" applyBorder="1" applyAlignment="1">
      <alignment horizontal="left" vertical="top" wrapText="1"/>
    </xf>
    <xf numFmtId="0" fontId="1" fillId="16" borderId="25" xfId="0" applyFont="1" applyFill="1" applyBorder="1" applyAlignment="1">
      <alignment horizontal="left" vertical="top" wrapText="1"/>
    </xf>
    <xf numFmtId="0" fontId="1" fillId="16" borderId="26" xfId="0" applyFont="1" applyFill="1" applyBorder="1" applyAlignment="1">
      <alignment horizontal="left" vertical="top" wrapText="1"/>
    </xf>
    <xf numFmtId="0" fontId="1" fillId="16" borderId="27" xfId="0" applyFont="1" applyFill="1" applyBorder="1" applyAlignment="1">
      <alignment horizontal="left" vertical="top" wrapText="1"/>
    </xf>
    <xf numFmtId="0" fontId="0" fillId="0" borderId="0" xfId="0" applyFont="1" applyAlignment="1">
      <alignment horizontal="justify" vertical="center"/>
    </xf>
    <xf numFmtId="0" fontId="0" fillId="0" borderId="0" xfId="0" applyFont="1" applyAlignment="1"/>
    <xf numFmtId="0" fontId="0" fillId="0" borderId="0" xfId="0" applyFont="1" applyAlignment="1">
      <alignment horizontal="justify" vertical="center" wrapText="1"/>
    </xf>
    <xf numFmtId="0" fontId="19" fillId="0" borderId="0" xfId="0" applyFont="1" applyAlignment="1">
      <alignment horizontal="center"/>
    </xf>
    <xf numFmtId="0" fontId="22" fillId="0" borderId="0" xfId="0" applyFont="1" applyAlignment="1">
      <alignment horizontal="left"/>
    </xf>
    <xf numFmtId="0" fontId="0" fillId="0" borderId="0" xfId="0" applyFont="1" applyAlignment="1">
      <alignment horizontal="left"/>
    </xf>
    <xf numFmtId="0" fontId="26" fillId="15" borderId="20" xfId="0" applyFont="1" applyFill="1" applyBorder="1" applyAlignment="1">
      <alignment horizontal="center"/>
    </xf>
    <xf numFmtId="0" fontId="26" fillId="15" borderId="21" xfId="0" applyFont="1" applyFill="1" applyBorder="1" applyAlignment="1">
      <alignment horizontal="center"/>
    </xf>
    <xf numFmtId="0" fontId="26" fillId="15" borderId="22" xfId="0" applyFont="1" applyFill="1" applyBorder="1" applyAlignment="1">
      <alignment horizontal="center"/>
    </xf>
    <xf numFmtId="0" fontId="26" fillId="15" borderId="25" xfId="0" applyFont="1" applyFill="1" applyBorder="1" applyAlignment="1">
      <alignment horizontal="center"/>
    </xf>
    <xf numFmtId="0" fontId="26" fillId="15" borderId="26" xfId="0" applyFont="1" applyFill="1" applyBorder="1" applyAlignment="1">
      <alignment horizontal="center"/>
    </xf>
    <xf numFmtId="0" fontId="26" fillId="15" borderId="27" xfId="0" applyFont="1" applyFill="1" applyBorder="1" applyAlignment="1">
      <alignment horizontal="center"/>
    </xf>
    <xf numFmtId="0" fontId="8" fillId="11" borderId="0" xfId="2" applyFont="1" applyBorder="1" applyAlignment="1">
      <alignment horizontal="center"/>
    </xf>
  </cellXfs>
  <cellStyles count="4">
    <cellStyle name="Check Cell" xfId="3" builtinId="23"/>
    <cellStyle name="Good" xfId="1" builtinId="26"/>
    <cellStyle name="Neutral" xfId="2" builtinId="28"/>
    <cellStyle name="Normal" xfId="0" builtinId="0"/>
  </cellStyles>
  <dxfs count="0"/>
  <tableStyles count="0" defaultTableStyle="TableStyleMedium2" defaultPivotStyle="PivotStyleLight16"/>
  <colors>
    <mruColors>
      <color rgb="FF009900"/>
      <color rgb="FFFFFFE5"/>
      <color rgb="FFFFFFCC"/>
      <color rgb="FFCA4F36"/>
      <color rgb="FFC33D50"/>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1.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2.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3.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8.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9.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Regression survey 1+ UP TO 2015</a:t>
            </a:r>
          </a:p>
        </c:rich>
      </c:tx>
      <c:layout>
        <c:manualLayout>
          <c:xMode val="edge"/>
          <c:yMode val="edge"/>
          <c:x val="0.25294570052888393"/>
          <c:y val="1.716738197424892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19050" cap="rnd">
              <a:solidFill>
                <a:schemeClr val="accent1"/>
              </a:solid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0"/>
            <c:dispEq val="1"/>
            <c:trendlineLbl>
              <c:layout>
                <c:manualLayout>
                  <c:x val="4.9304049032174703E-2"/>
                  <c:y val="-0.14693476620143528"/>
                </c:manualLayout>
              </c:layout>
              <c:numFmt formatCode="General" sourceLinked="0"/>
              <c:spPr>
                <a:noFill/>
                <a:ln>
                  <a:noFill/>
                </a:ln>
                <a:effectLst/>
              </c:spPr>
              <c:txPr>
                <a:bodyPr rot="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endParaRPr lang="en-US"/>
                </a:p>
              </c:txPr>
            </c:trendlineLbl>
          </c:trendline>
          <c:xVal>
            <c:numRef>
              <c:f>'RBC Calculator'!$C$78:$C$87</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xVal>
          <c:yVal>
            <c:numRef>
              <c:f>'RBC Calculator'!$N$78:$N$87</c:f>
              <c:numCache>
                <c:formatCode>General</c:formatCode>
                <c:ptCount val="10"/>
                <c:pt idx="0">
                  <c:v>1.7509374747077999</c:v>
                </c:pt>
                <c:pt idx="1">
                  <c:v>1.5260563034950492</c:v>
                </c:pt>
                <c:pt idx="2">
                  <c:v>0.92821930273942876</c:v>
                </c:pt>
                <c:pt idx="8">
                  <c:v>1.6620303625532709</c:v>
                </c:pt>
                <c:pt idx="9">
                  <c:v>1.9056832155463692</c:v>
                </c:pt>
              </c:numCache>
            </c:numRef>
          </c:yVal>
          <c:smooth val="0"/>
        </c:ser>
        <c:dLbls>
          <c:showLegendKey val="0"/>
          <c:showVal val="0"/>
          <c:showCatName val="0"/>
          <c:showSerName val="0"/>
          <c:showPercent val="0"/>
          <c:showBubbleSize val="0"/>
        </c:dLbls>
        <c:axId val="687354032"/>
        <c:axId val="687354424"/>
      </c:scatterChart>
      <c:valAx>
        <c:axId val="68735403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7354424"/>
        <c:crosses val="autoZero"/>
        <c:crossBetween val="midCat"/>
      </c:valAx>
      <c:valAx>
        <c:axId val="6873544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7354032"/>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56" l="0.70000000000000051" r="0.70000000000000051" t="0.75000000000000056" header="0.30000000000000027" footer="0.30000000000000027"/>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accent1">
                    <a:lumMod val="50000"/>
                  </a:schemeClr>
                </a:solidFill>
                <a:latin typeface="+mn-lt"/>
                <a:ea typeface="+mn-ea"/>
                <a:cs typeface="+mn-cs"/>
              </a:defRPr>
            </a:pPr>
            <a:r>
              <a:rPr lang="en-US" b="1" i="0" baseline="0">
                <a:solidFill>
                  <a:schemeClr val="accent1">
                    <a:lumMod val="50000"/>
                  </a:schemeClr>
                </a:solidFill>
              </a:rPr>
              <a:t>Preseason 1+ survey regression updated to 2016</a:t>
            </a:r>
          </a:p>
        </c:rich>
      </c:tx>
      <c:layout>
        <c:manualLayout>
          <c:xMode val="edge"/>
          <c:yMode val="edge"/>
          <c:x val="0.11862597100688309"/>
          <c:y val="1.3402914083474417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accent1">
                  <a:lumMod val="50000"/>
                </a:schemeClr>
              </a:solidFill>
              <a:latin typeface="+mn-lt"/>
              <a:ea typeface="+mn-ea"/>
              <a:cs typeface="+mn-cs"/>
            </a:defRPr>
          </a:pPr>
          <a:endParaRPr lang="en-US"/>
        </a:p>
      </c:txPr>
    </c:title>
    <c:autoTitleDeleted val="0"/>
    <c:plotArea>
      <c:layout>
        <c:manualLayout>
          <c:layoutTarget val="inner"/>
          <c:xMode val="edge"/>
          <c:yMode val="edge"/>
          <c:x val="8.1731284646501492E-2"/>
          <c:y val="0.13408391736282116"/>
          <c:w val="0.8727050997313256"/>
          <c:h val="0.79043816581750792"/>
        </c:manualLayout>
      </c:layout>
      <c:scatterChart>
        <c:scatterStyle val="lineMarker"/>
        <c:varyColors val="0"/>
        <c:ser>
          <c:idx val="0"/>
          <c:order val="0"/>
          <c:spPr>
            <a:ln w="25400" cap="rnd">
              <a:noFill/>
              <a:round/>
            </a:ln>
            <a:effectLst/>
          </c:spPr>
          <c:marker>
            <c:symbol val="circle"/>
            <c:size val="7"/>
            <c:spPr>
              <a:solidFill>
                <a:srgbClr val="00B050"/>
              </a:solidFill>
              <a:ln w="9525">
                <a:solidFill>
                  <a:schemeClr val="accent1"/>
                </a:solidFill>
              </a:ln>
              <a:effectLst/>
            </c:spPr>
          </c:marker>
          <c:trendline>
            <c:spPr>
              <a:ln w="44450" cap="rnd">
                <a:solidFill>
                  <a:srgbClr val="00B050"/>
                </a:solidFill>
                <a:prstDash val="sysDash"/>
              </a:ln>
              <a:effectLst/>
            </c:spPr>
            <c:trendlineType val="linear"/>
            <c:dispRSqr val="0"/>
            <c:dispEq val="1"/>
            <c:trendlineLbl>
              <c:layout>
                <c:manualLayout>
                  <c:x val="-0.4623209938961651"/>
                  <c:y val="-0.12890240046196538"/>
                </c:manualLayout>
              </c:layout>
              <c:numFmt formatCode="General" sourceLinked="0"/>
              <c:spPr>
                <a:noFill/>
                <a:ln>
                  <a:noFill/>
                </a:ln>
                <a:effectLst/>
              </c:spPr>
              <c:txPr>
                <a:bodyPr rot="0" spcFirstLastPara="1" vertOverflow="ellipsis" vert="horz" wrap="square" anchor="ctr" anchorCtr="1"/>
                <a:lstStyle/>
                <a:p>
                  <a:pPr>
                    <a:defRPr sz="1200" b="1" i="0" u="none" strike="noStrike" kern="1200" baseline="0">
                      <a:solidFill>
                        <a:schemeClr val="accent1">
                          <a:lumMod val="50000"/>
                        </a:schemeClr>
                      </a:solidFill>
                      <a:latin typeface="+mn-lt"/>
                      <a:ea typeface="+mn-ea"/>
                      <a:cs typeface="+mn-cs"/>
                    </a:defRPr>
                  </a:pPr>
                  <a:endParaRPr lang="en-US"/>
                </a:p>
              </c:txPr>
            </c:trendlineLbl>
          </c:trendline>
          <c:xVal>
            <c:numRef>
              <c:f>'Details of Calculations'!$C$79:$C$88</c:f>
              <c:numCache>
                <c:formatCode>General</c:formatCode>
                <c:ptCount val="10"/>
                <c:pt idx="0">
                  <c:v>2007</c:v>
                </c:pt>
                <c:pt idx="1">
                  <c:v>2008</c:v>
                </c:pt>
                <c:pt idx="2">
                  <c:v>2009</c:v>
                </c:pt>
                <c:pt idx="3">
                  <c:v>2010</c:v>
                </c:pt>
                <c:pt idx="4">
                  <c:v>2011</c:v>
                </c:pt>
                <c:pt idx="5">
                  <c:v>2012</c:v>
                </c:pt>
                <c:pt idx="6">
                  <c:v>2013</c:v>
                </c:pt>
                <c:pt idx="7">
                  <c:v>2014</c:v>
                </c:pt>
                <c:pt idx="8">
                  <c:v>2015</c:v>
                </c:pt>
                <c:pt idx="9">
                  <c:v>2016</c:v>
                </c:pt>
              </c:numCache>
            </c:numRef>
          </c:xVal>
          <c:yVal>
            <c:numRef>
              <c:f>'Details of Calculations'!$N$79:$N$88</c:f>
              <c:numCache>
                <c:formatCode>General</c:formatCode>
                <c:ptCount val="10"/>
                <c:pt idx="0">
                  <c:v>1.5260563034950492</c:v>
                </c:pt>
                <c:pt idx="1">
                  <c:v>0.92821930273942876</c:v>
                </c:pt>
                <c:pt idx="7">
                  <c:v>1.6620303625532709</c:v>
                </c:pt>
                <c:pt idx="8">
                  <c:v>1.9056832155463692</c:v>
                </c:pt>
                <c:pt idx="9">
                  <c:v>1.7578579175523736</c:v>
                </c:pt>
              </c:numCache>
            </c:numRef>
          </c:yVal>
          <c:smooth val="0"/>
        </c:ser>
        <c:dLbls>
          <c:showLegendKey val="0"/>
          <c:showVal val="0"/>
          <c:showCatName val="0"/>
          <c:showSerName val="0"/>
          <c:showPercent val="0"/>
          <c:showBubbleSize val="0"/>
        </c:dLbls>
        <c:axId val="657301760"/>
        <c:axId val="657302152"/>
      </c:scatterChart>
      <c:valAx>
        <c:axId val="657301760"/>
        <c:scaling>
          <c:orientation val="minMax"/>
          <c:max val="2017"/>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657302152"/>
        <c:crosses val="autoZero"/>
        <c:crossBetween val="midCat"/>
      </c:valAx>
      <c:valAx>
        <c:axId val="657302152"/>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657301760"/>
        <c:crosses val="autoZero"/>
        <c:crossBetween val="midCat"/>
      </c:valAx>
      <c:spPr>
        <a:solidFill>
          <a:srgbClr val="FFFFE5"/>
        </a:solidFill>
        <a:ln>
          <a:noFill/>
        </a:ln>
        <a:effectLst/>
      </c:spPr>
    </c:plotArea>
    <c:plotVisOnly val="1"/>
    <c:dispBlanksAs val="gap"/>
    <c:showDLblsOverMax val="0"/>
  </c:chart>
  <c:spPr>
    <a:solidFill>
      <a:schemeClr val="accent1">
        <a:lumMod val="40000"/>
        <a:lumOff val="60000"/>
      </a:schemeClr>
    </a:solidFill>
    <a:ln w="9525" cap="flat" cmpd="sng" algn="ctr">
      <a:noFill/>
      <a:round/>
    </a:ln>
    <a:effectLst/>
  </c:spPr>
  <c:txPr>
    <a:bodyPr/>
    <a:lstStyle/>
    <a:p>
      <a:pPr>
        <a:defRPr/>
      </a:pPr>
      <a:endParaRPr lang="en-US"/>
    </a:p>
  </c:txPr>
  <c:printSettings>
    <c:headerFooter/>
    <c:pageMargins b="0.75000000000000089" l="0.70000000000000062" r="0.70000000000000062" t="0.7500000000000008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1" i="0" u="none" strike="noStrike" kern="1200" spc="0" baseline="0">
                <a:solidFill>
                  <a:schemeClr val="accent1">
                    <a:lumMod val="50000"/>
                  </a:schemeClr>
                </a:solidFill>
                <a:latin typeface="+mn-lt"/>
                <a:ea typeface="+mn-ea"/>
                <a:cs typeface="+mn-cs"/>
              </a:defRPr>
            </a:pPr>
            <a:r>
              <a:rPr lang="en-US" b="1" i="0" baseline="0">
                <a:solidFill>
                  <a:schemeClr val="accent1">
                    <a:lumMod val="50000"/>
                  </a:schemeClr>
                </a:solidFill>
              </a:rPr>
              <a:t>Preseason 0+ survey regression updated to 2016 </a:t>
            </a:r>
          </a:p>
        </c:rich>
      </c:tx>
      <c:layout>
        <c:manualLayout>
          <c:xMode val="edge"/>
          <c:yMode val="edge"/>
          <c:x val="0.13865900597095798"/>
          <c:y val="1.3411388232668993E-2"/>
        </c:manualLayout>
      </c:layout>
      <c:overlay val="0"/>
      <c:spPr>
        <a:noFill/>
        <a:ln>
          <a:noFill/>
        </a:ln>
        <a:effectLst/>
      </c:spPr>
      <c:txPr>
        <a:bodyPr rot="0" spcFirstLastPara="1" vertOverflow="ellipsis" vert="horz" wrap="square" anchor="ctr" anchorCtr="1"/>
        <a:lstStyle/>
        <a:p>
          <a:pPr algn="ctr">
            <a:defRPr sz="1400" b="1" i="0" u="none" strike="noStrike" kern="1200" spc="0" baseline="0">
              <a:solidFill>
                <a:schemeClr val="accent1">
                  <a:lumMod val="50000"/>
                </a:schemeClr>
              </a:solidFill>
              <a:latin typeface="+mn-lt"/>
              <a:ea typeface="+mn-ea"/>
              <a:cs typeface="+mn-cs"/>
            </a:defRPr>
          </a:pPr>
          <a:endParaRPr lang="en-US"/>
        </a:p>
      </c:txPr>
    </c:title>
    <c:autoTitleDeleted val="0"/>
    <c:plotArea>
      <c:layout>
        <c:manualLayout>
          <c:layoutTarget val="inner"/>
          <c:xMode val="edge"/>
          <c:yMode val="edge"/>
          <c:x val="8.1731284646501492E-2"/>
          <c:y val="0.12155834829899004"/>
          <c:w val="0.87430647332923839"/>
          <c:h val="0.82596750939412167"/>
        </c:manualLayout>
      </c:layout>
      <c:scatterChart>
        <c:scatterStyle val="lineMarker"/>
        <c:varyColors val="0"/>
        <c:ser>
          <c:idx val="1"/>
          <c:order val="0"/>
          <c:spPr>
            <a:ln w="25400" cap="rnd">
              <a:noFill/>
              <a:round/>
            </a:ln>
            <a:effectLst/>
          </c:spPr>
          <c:marker>
            <c:symbol val="circle"/>
            <c:size val="5"/>
            <c:spPr>
              <a:solidFill>
                <a:schemeClr val="accent2"/>
              </a:solidFill>
              <a:ln w="9525">
                <a:solidFill>
                  <a:schemeClr val="accent2"/>
                </a:solidFill>
              </a:ln>
              <a:effectLst/>
            </c:spPr>
          </c:marker>
          <c:xVal>
            <c:numRef>
              <c:f>'Details of Calculations'!$C$79:$C$88</c:f>
              <c:numCache>
                <c:formatCode>General</c:formatCode>
                <c:ptCount val="10"/>
                <c:pt idx="0">
                  <c:v>2007</c:v>
                </c:pt>
                <c:pt idx="1">
                  <c:v>2008</c:v>
                </c:pt>
                <c:pt idx="2">
                  <c:v>2009</c:v>
                </c:pt>
                <c:pt idx="3">
                  <c:v>2010</c:v>
                </c:pt>
                <c:pt idx="4">
                  <c:v>2011</c:v>
                </c:pt>
                <c:pt idx="5">
                  <c:v>2012</c:v>
                </c:pt>
                <c:pt idx="6">
                  <c:v>2013</c:v>
                </c:pt>
                <c:pt idx="7">
                  <c:v>2014</c:v>
                </c:pt>
                <c:pt idx="8">
                  <c:v>2015</c:v>
                </c:pt>
                <c:pt idx="9">
                  <c:v>2016</c:v>
                </c:pt>
              </c:numCache>
            </c:numRef>
          </c:xVal>
          <c:yVal>
            <c:numRef>
              <c:f>'Details of Calculations'!$M$79:$M$88</c:f>
              <c:numCache>
                <c:formatCode>General</c:formatCode>
                <c:ptCount val="10"/>
                <c:pt idx="0">
                  <c:v>-3.407398033375144E-2</c:v>
                </c:pt>
                <c:pt idx="1">
                  <c:v>9.6400494286315155E-2</c:v>
                </c:pt>
                <c:pt idx="7">
                  <c:v>0.23182575169704359</c:v>
                </c:pt>
                <c:pt idx="8">
                  <c:v>0.11118352896061494</c:v>
                </c:pt>
                <c:pt idx="9">
                  <c:v>0.11332868530700327</c:v>
                </c:pt>
              </c:numCache>
            </c:numRef>
          </c:yVal>
          <c:smooth val="0"/>
        </c:ser>
        <c:ser>
          <c:idx val="0"/>
          <c:order val="1"/>
          <c:spPr>
            <a:ln w="25400" cap="rnd">
              <a:noFill/>
              <a:round/>
            </a:ln>
            <a:effectLst/>
          </c:spPr>
          <c:marker>
            <c:symbol val="circle"/>
            <c:size val="7"/>
            <c:spPr>
              <a:solidFill>
                <a:srgbClr val="00B050"/>
              </a:solidFill>
              <a:ln w="9525">
                <a:solidFill>
                  <a:schemeClr val="accent1"/>
                </a:solidFill>
              </a:ln>
              <a:effectLst/>
            </c:spPr>
          </c:marker>
          <c:trendline>
            <c:spPr>
              <a:ln w="44450" cap="rnd">
                <a:solidFill>
                  <a:srgbClr val="00B050"/>
                </a:solidFill>
                <a:prstDash val="sysDash"/>
              </a:ln>
              <a:effectLst/>
            </c:spPr>
            <c:trendlineType val="linear"/>
            <c:dispRSqr val="0"/>
            <c:dispEq val="1"/>
            <c:trendlineLbl>
              <c:layout>
                <c:manualLayout>
                  <c:x val="-0.48215526716186546"/>
                  <c:y val="-0.16919217713334173"/>
                </c:manualLayout>
              </c:layout>
              <c:numFmt formatCode="General" sourceLinked="0"/>
              <c:spPr>
                <a:noFill/>
                <a:ln>
                  <a:noFill/>
                </a:ln>
                <a:effectLst/>
              </c:spPr>
              <c:txPr>
                <a:bodyPr rot="0" spcFirstLastPara="1" vertOverflow="ellipsis" vert="horz" wrap="square" anchor="ctr" anchorCtr="1"/>
                <a:lstStyle/>
                <a:p>
                  <a:pPr>
                    <a:defRPr sz="1200" b="1" i="0" u="none" strike="noStrike" kern="1200" baseline="0">
                      <a:solidFill>
                        <a:schemeClr val="accent1">
                          <a:lumMod val="50000"/>
                        </a:schemeClr>
                      </a:solidFill>
                      <a:latin typeface="+mn-lt"/>
                      <a:ea typeface="+mn-ea"/>
                      <a:cs typeface="+mn-cs"/>
                    </a:defRPr>
                  </a:pPr>
                  <a:endParaRPr lang="en-US"/>
                </a:p>
              </c:txPr>
            </c:trendlineLbl>
          </c:trendline>
          <c:xVal>
            <c:numRef>
              <c:f>'Details of Calculations'!$C$79:$C$88</c:f>
              <c:numCache>
                <c:formatCode>General</c:formatCode>
                <c:ptCount val="10"/>
                <c:pt idx="0">
                  <c:v>2007</c:v>
                </c:pt>
                <c:pt idx="1">
                  <c:v>2008</c:v>
                </c:pt>
                <c:pt idx="2">
                  <c:v>2009</c:v>
                </c:pt>
                <c:pt idx="3">
                  <c:v>2010</c:v>
                </c:pt>
                <c:pt idx="4">
                  <c:v>2011</c:v>
                </c:pt>
                <c:pt idx="5">
                  <c:v>2012</c:v>
                </c:pt>
                <c:pt idx="6">
                  <c:v>2013</c:v>
                </c:pt>
                <c:pt idx="7">
                  <c:v>2014</c:v>
                </c:pt>
                <c:pt idx="8">
                  <c:v>2015</c:v>
                </c:pt>
                <c:pt idx="9">
                  <c:v>2016</c:v>
                </c:pt>
              </c:numCache>
            </c:numRef>
          </c:xVal>
          <c:yVal>
            <c:numRef>
              <c:f>'Details of Calculations'!$M$79:$M$88</c:f>
              <c:numCache>
                <c:formatCode>General</c:formatCode>
                <c:ptCount val="10"/>
                <c:pt idx="0">
                  <c:v>-3.407398033375144E-2</c:v>
                </c:pt>
                <c:pt idx="1">
                  <c:v>9.6400494286315155E-2</c:v>
                </c:pt>
                <c:pt idx="7">
                  <c:v>0.23182575169704359</c:v>
                </c:pt>
                <c:pt idx="8">
                  <c:v>0.11118352896061494</c:v>
                </c:pt>
                <c:pt idx="9">
                  <c:v>0.11332868530700327</c:v>
                </c:pt>
              </c:numCache>
            </c:numRef>
          </c:yVal>
          <c:smooth val="0"/>
        </c:ser>
        <c:dLbls>
          <c:showLegendKey val="0"/>
          <c:showVal val="0"/>
          <c:showCatName val="0"/>
          <c:showSerName val="0"/>
          <c:showPercent val="0"/>
          <c:showBubbleSize val="0"/>
        </c:dLbls>
        <c:axId val="531961760"/>
        <c:axId val="531962152"/>
      </c:scatterChart>
      <c:valAx>
        <c:axId val="531961760"/>
        <c:scaling>
          <c:orientation val="minMax"/>
          <c:max val="2017"/>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1" i="0" u="none" strike="noStrike" kern="1200" baseline="0">
                <a:solidFill>
                  <a:schemeClr val="accent1">
                    <a:lumMod val="50000"/>
                  </a:schemeClr>
                </a:solidFill>
                <a:latin typeface="+mn-lt"/>
                <a:ea typeface="+mn-ea"/>
                <a:cs typeface="+mn-cs"/>
              </a:defRPr>
            </a:pPr>
            <a:endParaRPr lang="en-US"/>
          </a:p>
        </c:txPr>
        <c:crossAx val="531962152"/>
        <c:crosses val="autoZero"/>
        <c:crossBetween val="midCat"/>
      </c:valAx>
      <c:valAx>
        <c:axId val="531962152"/>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1" i="0" u="none" strike="noStrike" kern="1200" baseline="0">
                <a:solidFill>
                  <a:schemeClr val="accent1">
                    <a:lumMod val="50000"/>
                  </a:schemeClr>
                </a:solidFill>
                <a:latin typeface="+mn-lt"/>
                <a:ea typeface="+mn-ea"/>
                <a:cs typeface="+mn-cs"/>
              </a:defRPr>
            </a:pPr>
            <a:endParaRPr lang="en-US"/>
          </a:p>
        </c:txPr>
        <c:crossAx val="531961760"/>
        <c:crosses val="autoZero"/>
        <c:crossBetween val="midCat"/>
      </c:valAx>
      <c:spPr>
        <a:solidFill>
          <a:srgbClr val="FFFFE5"/>
        </a:solidFill>
        <a:ln>
          <a:solidFill>
            <a:schemeClr val="tx1">
              <a:lumMod val="65000"/>
              <a:lumOff val="35000"/>
            </a:schemeClr>
          </a:solidFill>
        </a:ln>
        <a:effectLst/>
      </c:spPr>
    </c:plotArea>
    <c:plotVisOnly val="1"/>
    <c:dispBlanksAs val="gap"/>
    <c:showDLblsOverMax val="0"/>
  </c:chart>
  <c:spPr>
    <a:solidFill>
      <a:schemeClr val="accent1">
        <a:lumMod val="40000"/>
        <a:lumOff val="60000"/>
      </a:schemeClr>
    </a:solidFill>
    <a:ln w="9525" cap="flat" cmpd="sng" algn="ctr">
      <a:noFill/>
      <a:round/>
    </a:ln>
    <a:effectLst/>
  </c:spPr>
  <c:txPr>
    <a:bodyPr/>
    <a:lstStyle/>
    <a:p>
      <a:pPr>
        <a:defRPr/>
      </a:pPr>
      <a:endParaRPr lang="en-US"/>
    </a:p>
  </c:txPr>
  <c:printSettings>
    <c:headerFooter/>
    <c:pageMargins b="0.75000000000000056" l="0.70000000000000051" r="0.70000000000000051" t="0.75000000000000056" header="0.30000000000000027" footer="0.30000000000000027"/>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1" i="0" u="none" strike="noStrike" kern="1200" spc="0" baseline="0">
                <a:solidFill>
                  <a:schemeClr val="accent1">
                    <a:lumMod val="50000"/>
                  </a:schemeClr>
                </a:solidFill>
                <a:latin typeface="+mn-lt"/>
                <a:ea typeface="+mn-ea"/>
                <a:cs typeface="+mn-cs"/>
              </a:defRPr>
            </a:pPr>
            <a:r>
              <a:rPr lang="en-US" b="1" i="0" baseline="0">
                <a:solidFill>
                  <a:schemeClr val="accent1">
                    <a:lumMod val="50000"/>
                  </a:schemeClr>
                </a:solidFill>
              </a:rPr>
              <a:t>CPUE_TIB regression updated to  2016 </a:t>
            </a:r>
          </a:p>
        </c:rich>
      </c:tx>
      <c:layout>
        <c:manualLayout>
          <c:xMode val="edge"/>
          <c:yMode val="edge"/>
          <c:x val="0.21122047639010885"/>
          <c:y val="1.3390070681426617E-2"/>
        </c:manualLayout>
      </c:layout>
      <c:overlay val="0"/>
      <c:spPr>
        <a:noFill/>
        <a:ln>
          <a:noFill/>
        </a:ln>
        <a:effectLst/>
      </c:spPr>
      <c:txPr>
        <a:bodyPr rot="0" spcFirstLastPara="1" vertOverflow="ellipsis" vert="horz" wrap="square" anchor="ctr" anchorCtr="1"/>
        <a:lstStyle/>
        <a:p>
          <a:pPr algn="ctr">
            <a:defRPr sz="1400" b="1" i="0" u="none" strike="noStrike" kern="1200" spc="0" baseline="0">
              <a:solidFill>
                <a:schemeClr val="accent1">
                  <a:lumMod val="50000"/>
                </a:schemeClr>
              </a:solidFill>
              <a:latin typeface="+mn-lt"/>
              <a:ea typeface="+mn-ea"/>
              <a:cs typeface="+mn-cs"/>
            </a:defRPr>
          </a:pPr>
          <a:endParaRPr lang="en-US"/>
        </a:p>
      </c:txPr>
    </c:title>
    <c:autoTitleDeleted val="0"/>
    <c:plotArea>
      <c:layout>
        <c:manualLayout>
          <c:layoutTarget val="inner"/>
          <c:xMode val="edge"/>
          <c:yMode val="edge"/>
          <c:x val="8.1731284646501492E-2"/>
          <c:y val="0.11216527311930635"/>
          <c:w val="0.87430649932544957"/>
          <c:h val="0.84652011040106623"/>
        </c:manualLayout>
      </c:layout>
      <c:scatterChart>
        <c:scatterStyle val="lineMarker"/>
        <c:varyColors val="0"/>
        <c:ser>
          <c:idx val="0"/>
          <c:order val="0"/>
          <c:spPr>
            <a:ln w="25400" cap="rnd">
              <a:noFill/>
              <a:round/>
            </a:ln>
            <a:effectLst/>
          </c:spPr>
          <c:marker>
            <c:symbol val="circle"/>
            <c:size val="7"/>
            <c:spPr>
              <a:solidFill>
                <a:schemeClr val="accent4">
                  <a:lumMod val="75000"/>
                </a:schemeClr>
              </a:solidFill>
              <a:ln w="9525">
                <a:solidFill>
                  <a:schemeClr val="accent1"/>
                </a:solidFill>
              </a:ln>
              <a:effectLst/>
            </c:spPr>
          </c:marker>
          <c:trendline>
            <c:spPr>
              <a:ln w="44450" cap="rnd">
                <a:solidFill>
                  <a:schemeClr val="accent4">
                    <a:lumMod val="75000"/>
                  </a:schemeClr>
                </a:solidFill>
                <a:prstDash val="sysDash"/>
              </a:ln>
              <a:effectLst/>
            </c:spPr>
            <c:trendlineType val="linear"/>
            <c:dispRSqr val="0"/>
            <c:dispEq val="1"/>
            <c:trendlineLbl>
              <c:layout>
                <c:manualLayout>
                  <c:x val="0.13446738292109869"/>
                  <c:y val="-0.67610750064692615"/>
                </c:manualLayout>
              </c:layout>
              <c:numFmt formatCode="General" sourceLinked="0"/>
              <c:spPr>
                <a:noFill/>
                <a:ln>
                  <a:noFill/>
                </a:ln>
                <a:effectLst/>
              </c:spPr>
              <c:txPr>
                <a:bodyPr rot="0" spcFirstLastPara="1" vertOverflow="ellipsis" vert="horz" wrap="square" anchor="ctr" anchorCtr="1"/>
                <a:lstStyle/>
                <a:p>
                  <a:pPr>
                    <a:defRPr sz="1200" b="1" i="0" u="none" strike="noStrike" kern="1200" baseline="0">
                      <a:solidFill>
                        <a:schemeClr val="accent1">
                          <a:lumMod val="50000"/>
                        </a:schemeClr>
                      </a:solidFill>
                      <a:latin typeface="+mn-lt"/>
                      <a:ea typeface="+mn-ea"/>
                      <a:cs typeface="+mn-cs"/>
                    </a:defRPr>
                  </a:pPr>
                  <a:endParaRPr lang="en-US"/>
                </a:p>
              </c:txPr>
            </c:trendlineLbl>
          </c:trendline>
          <c:xVal>
            <c:numRef>
              <c:f>'Details of Calculations'!$C$83:$C$88</c:f>
              <c:numCache>
                <c:formatCode>General</c:formatCode>
                <c:ptCount val="6"/>
                <c:pt idx="0">
                  <c:v>2011</c:v>
                </c:pt>
                <c:pt idx="1">
                  <c:v>2012</c:v>
                </c:pt>
                <c:pt idx="2">
                  <c:v>2013</c:v>
                </c:pt>
                <c:pt idx="3">
                  <c:v>2014</c:v>
                </c:pt>
                <c:pt idx="4">
                  <c:v>2015</c:v>
                </c:pt>
                <c:pt idx="5">
                  <c:v>2016</c:v>
                </c:pt>
              </c:numCache>
            </c:numRef>
          </c:xVal>
          <c:yVal>
            <c:numRef>
              <c:f>'Details of Calculations'!$J$83:$J$88</c:f>
              <c:numCache>
                <c:formatCode>0.00</c:formatCode>
                <c:ptCount val="6"/>
                <c:pt idx="0">
                  <c:v>0.39204208777602367</c:v>
                </c:pt>
                <c:pt idx="1">
                  <c:v>0.29266961396282004</c:v>
                </c:pt>
                <c:pt idx="3">
                  <c:v>-0.2876820724517809</c:v>
                </c:pt>
                <c:pt idx="4">
                  <c:v>-0.23572233352106983</c:v>
                </c:pt>
                <c:pt idx="5">
                  <c:v>-0.23572233352106983</c:v>
                </c:pt>
              </c:numCache>
            </c:numRef>
          </c:yVal>
          <c:smooth val="0"/>
        </c:ser>
        <c:dLbls>
          <c:showLegendKey val="0"/>
          <c:showVal val="0"/>
          <c:showCatName val="0"/>
          <c:showSerName val="0"/>
          <c:showPercent val="0"/>
          <c:showBubbleSize val="0"/>
        </c:dLbls>
        <c:axId val="531962936"/>
        <c:axId val="685877824"/>
      </c:scatterChart>
      <c:valAx>
        <c:axId val="531962936"/>
        <c:scaling>
          <c:orientation val="minMax"/>
          <c:max val="2017"/>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1" i="0" u="none" strike="noStrike" kern="1200" baseline="0">
                <a:solidFill>
                  <a:schemeClr val="accent1">
                    <a:lumMod val="50000"/>
                  </a:schemeClr>
                </a:solidFill>
                <a:latin typeface="+mn-lt"/>
                <a:ea typeface="+mn-ea"/>
                <a:cs typeface="+mn-cs"/>
              </a:defRPr>
            </a:pPr>
            <a:endParaRPr lang="en-US"/>
          </a:p>
        </c:txPr>
        <c:crossAx val="685877824"/>
        <c:crosses val="autoZero"/>
        <c:crossBetween val="midCat"/>
      </c:valAx>
      <c:valAx>
        <c:axId val="685877824"/>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1" i="0" u="none" strike="noStrike" kern="1200" baseline="0">
                <a:solidFill>
                  <a:schemeClr val="accent1">
                    <a:lumMod val="50000"/>
                  </a:schemeClr>
                </a:solidFill>
                <a:latin typeface="+mn-lt"/>
                <a:ea typeface="+mn-ea"/>
                <a:cs typeface="+mn-cs"/>
              </a:defRPr>
            </a:pPr>
            <a:endParaRPr lang="en-US"/>
          </a:p>
        </c:txPr>
        <c:crossAx val="531962936"/>
        <c:crosses val="autoZero"/>
        <c:crossBetween val="midCat"/>
      </c:valAx>
      <c:spPr>
        <a:solidFill>
          <a:srgbClr val="FFFFE5"/>
        </a:solidFill>
        <a:ln>
          <a:noFill/>
        </a:ln>
        <a:effectLst/>
      </c:spPr>
    </c:plotArea>
    <c:plotVisOnly val="1"/>
    <c:dispBlanksAs val="gap"/>
    <c:showDLblsOverMax val="0"/>
  </c:chart>
  <c:spPr>
    <a:solidFill>
      <a:schemeClr val="accent1">
        <a:lumMod val="40000"/>
        <a:lumOff val="60000"/>
      </a:schemeClr>
    </a:solidFill>
    <a:ln w="9525" cap="flat" cmpd="sng" algn="ctr">
      <a:noFill/>
      <a:round/>
    </a:ln>
    <a:effectLst/>
  </c:spPr>
  <c:txPr>
    <a:bodyPr/>
    <a:lstStyle/>
    <a:p>
      <a:pPr>
        <a:defRPr/>
      </a:pPr>
      <a:endParaRPr lang="en-US"/>
    </a:p>
  </c:txPr>
  <c:printSettings>
    <c:headerFooter/>
    <c:pageMargins b="0.75000000000000056" l="0.70000000000000051" r="0.70000000000000051" t="0.75000000000000056" header="0.30000000000000027" footer="0.30000000000000027"/>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1" i="0" u="none" strike="noStrike" kern="1200" spc="0" baseline="0">
                <a:solidFill>
                  <a:schemeClr val="accent1">
                    <a:lumMod val="50000"/>
                  </a:schemeClr>
                </a:solidFill>
                <a:latin typeface="+mn-lt"/>
                <a:ea typeface="+mn-ea"/>
                <a:cs typeface="+mn-cs"/>
              </a:defRPr>
            </a:pPr>
            <a:r>
              <a:rPr lang="en-US" b="1" i="0" baseline="0">
                <a:solidFill>
                  <a:schemeClr val="accent1">
                    <a:lumMod val="50000"/>
                  </a:schemeClr>
                </a:solidFill>
              </a:rPr>
              <a:t>CPUE_TVH regression updaed to 2016</a:t>
            </a:r>
          </a:p>
        </c:rich>
      </c:tx>
      <c:layout>
        <c:manualLayout>
          <c:xMode val="edge"/>
          <c:yMode val="edge"/>
          <c:x val="0.21383379907386718"/>
          <c:y val="1.3417325475851475E-2"/>
        </c:manualLayout>
      </c:layout>
      <c:overlay val="0"/>
      <c:spPr>
        <a:noFill/>
        <a:ln>
          <a:noFill/>
        </a:ln>
        <a:effectLst/>
      </c:spPr>
      <c:txPr>
        <a:bodyPr rot="0" spcFirstLastPara="1" vertOverflow="ellipsis" vert="horz" wrap="square" anchor="ctr" anchorCtr="1"/>
        <a:lstStyle/>
        <a:p>
          <a:pPr algn="ctr">
            <a:defRPr sz="1400" b="1" i="0" u="none" strike="noStrike" kern="1200" spc="0" baseline="0">
              <a:solidFill>
                <a:schemeClr val="accent1">
                  <a:lumMod val="50000"/>
                </a:schemeClr>
              </a:solidFill>
              <a:latin typeface="+mn-lt"/>
              <a:ea typeface="+mn-ea"/>
              <a:cs typeface="+mn-cs"/>
            </a:defRPr>
          </a:pPr>
          <a:endParaRPr lang="en-US"/>
        </a:p>
      </c:txPr>
    </c:title>
    <c:autoTitleDeleted val="0"/>
    <c:plotArea>
      <c:layout>
        <c:manualLayout>
          <c:layoutTarget val="inner"/>
          <c:xMode val="edge"/>
          <c:yMode val="edge"/>
          <c:x val="8.1731284646501492E-2"/>
          <c:y val="0.11100221731617203"/>
          <c:w val="0.87285676427132419"/>
          <c:h val="0.84768303051597882"/>
        </c:manualLayout>
      </c:layout>
      <c:scatterChart>
        <c:scatterStyle val="lineMarker"/>
        <c:varyColors val="0"/>
        <c:ser>
          <c:idx val="0"/>
          <c:order val="0"/>
          <c:spPr>
            <a:ln w="25400" cap="rnd">
              <a:noFill/>
              <a:round/>
            </a:ln>
            <a:effectLst/>
          </c:spPr>
          <c:marker>
            <c:symbol val="circle"/>
            <c:size val="7"/>
            <c:spPr>
              <a:solidFill>
                <a:schemeClr val="accent4">
                  <a:lumMod val="75000"/>
                </a:schemeClr>
              </a:solidFill>
              <a:ln w="9525">
                <a:solidFill>
                  <a:schemeClr val="accent1"/>
                </a:solidFill>
              </a:ln>
              <a:effectLst/>
            </c:spPr>
          </c:marker>
          <c:trendline>
            <c:spPr>
              <a:ln w="44450" cap="rnd">
                <a:solidFill>
                  <a:schemeClr val="accent4">
                    <a:lumMod val="75000"/>
                  </a:schemeClr>
                </a:solidFill>
                <a:prstDash val="sysDash"/>
              </a:ln>
              <a:effectLst/>
            </c:spPr>
            <c:trendlineType val="linear"/>
            <c:dispRSqr val="0"/>
            <c:dispEq val="1"/>
            <c:trendlineLbl>
              <c:layout>
                <c:manualLayout>
                  <c:x val="0.14283165629353267"/>
                  <c:y val="-0.67227677276884368"/>
                </c:manualLayout>
              </c:layout>
              <c:numFmt formatCode="General" sourceLinked="0"/>
              <c:spPr>
                <a:noFill/>
                <a:ln>
                  <a:noFill/>
                </a:ln>
                <a:effectLst/>
              </c:spPr>
              <c:txPr>
                <a:bodyPr rot="0" spcFirstLastPara="1" vertOverflow="ellipsis" vert="horz" wrap="square" anchor="ctr" anchorCtr="1"/>
                <a:lstStyle/>
                <a:p>
                  <a:pPr>
                    <a:defRPr sz="1200" b="1" i="0" u="none" strike="noStrike" kern="1200" baseline="0">
                      <a:solidFill>
                        <a:schemeClr val="accent1">
                          <a:lumMod val="50000"/>
                        </a:schemeClr>
                      </a:solidFill>
                      <a:latin typeface="+mn-lt"/>
                      <a:ea typeface="+mn-ea"/>
                      <a:cs typeface="+mn-cs"/>
                    </a:defRPr>
                  </a:pPr>
                  <a:endParaRPr lang="en-US"/>
                </a:p>
              </c:txPr>
            </c:trendlineLbl>
          </c:trendline>
          <c:xVal>
            <c:numRef>
              <c:f>'Details of Calculations'!$C$84:$C$88</c:f>
              <c:numCache>
                <c:formatCode>General</c:formatCode>
                <c:ptCount val="5"/>
                <c:pt idx="0">
                  <c:v>2012</c:v>
                </c:pt>
                <c:pt idx="1">
                  <c:v>2013</c:v>
                </c:pt>
                <c:pt idx="2">
                  <c:v>2014</c:v>
                </c:pt>
                <c:pt idx="3">
                  <c:v>2015</c:v>
                </c:pt>
                <c:pt idx="4">
                  <c:v>2016</c:v>
                </c:pt>
              </c:numCache>
            </c:numRef>
          </c:xVal>
          <c:yVal>
            <c:numRef>
              <c:f>'Details of Calculations'!$L$84:$L$88</c:f>
              <c:numCache>
                <c:formatCode>0.00</c:formatCode>
                <c:ptCount val="5"/>
                <c:pt idx="0">
                  <c:v>0.32208349916911322</c:v>
                </c:pt>
                <c:pt idx="1">
                  <c:v>0.1906203596086497</c:v>
                </c:pt>
                <c:pt idx="2">
                  <c:v>-9.431067947124129E-2</c:v>
                </c:pt>
                <c:pt idx="3">
                  <c:v>-0.52763274208237199</c:v>
                </c:pt>
                <c:pt idx="4">
                  <c:v>-0.52763274208237199</c:v>
                </c:pt>
              </c:numCache>
            </c:numRef>
          </c:yVal>
          <c:smooth val="0"/>
        </c:ser>
        <c:dLbls>
          <c:showLegendKey val="0"/>
          <c:showVal val="0"/>
          <c:showCatName val="0"/>
          <c:showSerName val="0"/>
          <c:showPercent val="0"/>
          <c:showBubbleSize val="0"/>
        </c:dLbls>
        <c:axId val="685878608"/>
        <c:axId val="685879000"/>
      </c:scatterChart>
      <c:valAx>
        <c:axId val="685878608"/>
        <c:scaling>
          <c:orientation val="minMax"/>
          <c:max val="2017"/>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1" i="0" u="none" strike="noStrike" kern="1200" baseline="0">
                <a:solidFill>
                  <a:schemeClr val="accent1">
                    <a:lumMod val="50000"/>
                  </a:schemeClr>
                </a:solidFill>
                <a:latin typeface="+mn-lt"/>
                <a:ea typeface="+mn-ea"/>
                <a:cs typeface="+mn-cs"/>
              </a:defRPr>
            </a:pPr>
            <a:endParaRPr lang="en-US"/>
          </a:p>
        </c:txPr>
        <c:crossAx val="685879000"/>
        <c:crosses val="autoZero"/>
        <c:crossBetween val="midCat"/>
      </c:valAx>
      <c:valAx>
        <c:axId val="685879000"/>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1" i="0" u="none" strike="noStrike" kern="1200" baseline="0">
                <a:solidFill>
                  <a:schemeClr val="accent1">
                    <a:lumMod val="50000"/>
                  </a:schemeClr>
                </a:solidFill>
                <a:latin typeface="+mn-lt"/>
                <a:ea typeface="+mn-ea"/>
                <a:cs typeface="+mn-cs"/>
              </a:defRPr>
            </a:pPr>
            <a:endParaRPr lang="en-US"/>
          </a:p>
        </c:txPr>
        <c:crossAx val="685878608"/>
        <c:crosses val="autoZero"/>
        <c:crossBetween val="midCat"/>
      </c:valAx>
      <c:spPr>
        <a:solidFill>
          <a:srgbClr val="FFFFE5"/>
        </a:solidFill>
        <a:ln>
          <a:noFill/>
        </a:ln>
        <a:effectLst/>
      </c:spPr>
    </c:plotArea>
    <c:plotVisOnly val="1"/>
    <c:dispBlanksAs val="gap"/>
    <c:showDLblsOverMax val="0"/>
  </c:chart>
  <c:spPr>
    <a:solidFill>
      <a:schemeClr val="accent1">
        <a:lumMod val="40000"/>
        <a:lumOff val="60000"/>
      </a:schemeClr>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56" l="0.70000000000000051" r="0.70000000000000051" t="0.75000000000000056" header="0.30000000000000027" footer="0.30000000000000027"/>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aseline="0">
                <a:solidFill>
                  <a:schemeClr val="accent1">
                    <a:lumMod val="50000"/>
                  </a:schemeClr>
                </a:solidFill>
              </a:defRPr>
            </a:pPr>
            <a:r>
              <a:rPr lang="en-US" sz="1400" baseline="0">
                <a:solidFill>
                  <a:schemeClr val="accent1">
                    <a:lumMod val="50000"/>
                  </a:schemeClr>
                </a:solidFill>
              </a:rPr>
              <a:t>Historical TACs and Harvest Control Rule RBC</a:t>
            </a:r>
          </a:p>
        </c:rich>
      </c:tx>
      <c:layout>
        <c:manualLayout>
          <c:xMode val="edge"/>
          <c:yMode val="edge"/>
          <c:x val="0.24952634212337119"/>
          <c:y val="1.0926846372587635E-2"/>
        </c:manualLayout>
      </c:layout>
      <c:overlay val="0"/>
    </c:title>
    <c:autoTitleDeleted val="0"/>
    <c:plotArea>
      <c:layout>
        <c:manualLayout>
          <c:layoutTarget val="inner"/>
          <c:xMode val="edge"/>
          <c:yMode val="edge"/>
          <c:x val="0.12003945729186261"/>
          <c:y val="0.12895125984073622"/>
          <c:w val="0.84938983407979296"/>
          <c:h val="0.76014827988799583"/>
        </c:manualLayout>
      </c:layout>
      <c:barChart>
        <c:barDir val="col"/>
        <c:grouping val="clustered"/>
        <c:varyColors val="0"/>
        <c:ser>
          <c:idx val="0"/>
          <c:order val="0"/>
          <c:tx>
            <c:strRef>
              <c:f>'Details of Calculations'!$J$26</c:f>
              <c:strCache>
                <c:ptCount val="1"/>
                <c:pt idx="0">
                  <c:v>TAC / </c:v>
                </c:pt>
              </c:strCache>
            </c:strRef>
          </c:tx>
          <c:invertIfNegative val="0"/>
          <c:cat>
            <c:multiLvlStrRef>
              <c:f>'Details of Calculations'!$C$28:$C$38</c:f>
            </c:multiLvlStrRef>
          </c:cat>
          <c:val>
            <c:numRef>
              <c:f>'Details of Calculations'!$J$28:$J$39</c:f>
            </c:numRef>
          </c:val>
        </c:ser>
        <c:dLbls>
          <c:showLegendKey val="0"/>
          <c:showVal val="0"/>
          <c:showCatName val="0"/>
          <c:showSerName val="0"/>
          <c:showPercent val="0"/>
          <c:showBubbleSize val="0"/>
        </c:dLbls>
        <c:gapWidth val="50"/>
        <c:axId val="408942048"/>
        <c:axId val="408942440"/>
      </c:barChart>
      <c:lineChart>
        <c:grouping val="standard"/>
        <c:varyColors val="0"/>
        <c:ser>
          <c:idx val="1"/>
          <c:order val="1"/>
          <c:tx>
            <c:strRef>
              <c:f>'Details of Calculations'!$K$26</c:f>
              <c:strCache>
                <c:ptCount val="1"/>
                <c:pt idx="0">
                  <c:v>Average</c:v>
                </c:pt>
              </c:strCache>
            </c:strRef>
          </c:tx>
          <c:marker>
            <c:symbol val="none"/>
          </c:marker>
          <c:cat>
            <c:multiLvlStrRef>
              <c:f>'Details of Calculations'!$C$28:$C$38</c:f>
            </c:multiLvlStrRef>
          </c:cat>
          <c:val>
            <c:numRef>
              <c:f>'Details of Calculations'!$K$28:$K$38</c:f>
            </c:numRef>
          </c:val>
          <c:smooth val="0"/>
        </c:ser>
        <c:dLbls>
          <c:showLegendKey val="0"/>
          <c:showVal val="0"/>
          <c:showCatName val="0"/>
          <c:showSerName val="0"/>
          <c:showPercent val="0"/>
          <c:showBubbleSize val="0"/>
        </c:dLbls>
        <c:marker val="1"/>
        <c:smooth val="0"/>
        <c:axId val="408942048"/>
        <c:axId val="408942440"/>
      </c:lineChart>
      <c:catAx>
        <c:axId val="408942048"/>
        <c:scaling>
          <c:orientation val="minMax"/>
        </c:scaling>
        <c:delete val="0"/>
        <c:axPos val="b"/>
        <c:numFmt formatCode="General" sourceLinked="1"/>
        <c:majorTickMark val="out"/>
        <c:minorTickMark val="none"/>
        <c:tickLblPos val="nextTo"/>
        <c:txPr>
          <a:bodyPr/>
          <a:lstStyle/>
          <a:p>
            <a:pPr>
              <a:defRPr sz="1100" b="1" i="0" baseline="0">
                <a:solidFill>
                  <a:schemeClr val="accent1">
                    <a:lumMod val="50000"/>
                  </a:schemeClr>
                </a:solidFill>
              </a:defRPr>
            </a:pPr>
            <a:endParaRPr lang="en-US"/>
          </a:p>
        </c:txPr>
        <c:crossAx val="408942440"/>
        <c:crosses val="autoZero"/>
        <c:auto val="1"/>
        <c:lblAlgn val="ctr"/>
        <c:lblOffset val="100"/>
        <c:noMultiLvlLbl val="0"/>
      </c:catAx>
      <c:valAx>
        <c:axId val="408942440"/>
        <c:scaling>
          <c:orientation val="minMax"/>
          <c:max val="1000"/>
          <c:min val="0"/>
        </c:scaling>
        <c:delete val="0"/>
        <c:axPos val="l"/>
        <c:majorGridlines>
          <c:spPr>
            <a:ln>
              <a:prstDash val="sysDot"/>
            </a:ln>
          </c:spPr>
        </c:majorGridlines>
        <c:title>
          <c:tx>
            <c:rich>
              <a:bodyPr rot="-5400000" vert="horz"/>
              <a:lstStyle/>
              <a:p>
                <a:pPr>
                  <a:defRPr sz="1200" baseline="0">
                    <a:solidFill>
                      <a:schemeClr val="accent1">
                        <a:lumMod val="50000"/>
                      </a:schemeClr>
                    </a:solidFill>
                  </a:defRPr>
                </a:pPr>
                <a:r>
                  <a:rPr lang="en-US" sz="1200" baseline="0">
                    <a:solidFill>
                      <a:schemeClr val="accent1">
                        <a:lumMod val="50000"/>
                      </a:schemeClr>
                    </a:solidFill>
                  </a:rPr>
                  <a:t>Annual  TAC  (t)</a:t>
                </a:r>
              </a:p>
            </c:rich>
          </c:tx>
          <c:layout>
            <c:manualLayout>
              <c:xMode val="edge"/>
              <c:yMode val="edge"/>
              <c:x val="0"/>
              <c:y val="0.35706393674924952"/>
            </c:manualLayout>
          </c:layout>
          <c:overlay val="0"/>
        </c:title>
        <c:numFmt formatCode="0" sourceLinked="1"/>
        <c:majorTickMark val="out"/>
        <c:minorTickMark val="none"/>
        <c:tickLblPos val="nextTo"/>
        <c:txPr>
          <a:bodyPr/>
          <a:lstStyle/>
          <a:p>
            <a:pPr>
              <a:defRPr sz="1100" b="1" i="0" baseline="0">
                <a:solidFill>
                  <a:schemeClr val="accent1">
                    <a:lumMod val="50000"/>
                  </a:schemeClr>
                </a:solidFill>
              </a:defRPr>
            </a:pPr>
            <a:endParaRPr lang="en-US"/>
          </a:p>
        </c:txPr>
        <c:crossAx val="408942048"/>
        <c:crosses val="autoZero"/>
        <c:crossBetween val="between"/>
        <c:majorUnit val="200"/>
      </c:valAx>
      <c:spPr>
        <a:solidFill>
          <a:srgbClr val="FFFFE5"/>
        </a:solidFill>
        <a:ln>
          <a:solidFill>
            <a:schemeClr val="tx1">
              <a:lumMod val="65000"/>
              <a:lumOff val="35000"/>
            </a:schemeClr>
          </a:solidFill>
        </a:ln>
      </c:spPr>
    </c:plotArea>
    <c:plotVisOnly val="1"/>
    <c:dispBlanksAs val="gap"/>
    <c:showDLblsOverMax val="0"/>
  </c:chart>
  <c:spPr>
    <a:solidFill>
      <a:schemeClr val="accent1">
        <a:lumMod val="40000"/>
        <a:lumOff val="60000"/>
      </a:schemeClr>
    </a:solidFill>
    <a:ln>
      <a:noFill/>
    </a:ln>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Regression survey 0+ up to 2015</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19050" cap="rnd">
              <a:solidFill>
                <a:schemeClr val="accent1"/>
              </a:solid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0"/>
            <c:dispEq val="1"/>
            <c:trendlineLbl>
              <c:layout>
                <c:manualLayout>
                  <c:x val="4.9304049032174703E-2"/>
                  <c:y val="-0.14693476620143528"/>
                </c:manualLayout>
              </c:layout>
              <c:numFmt formatCode="General" sourceLinked="0"/>
              <c:spPr>
                <a:noFill/>
                <a:ln>
                  <a:noFill/>
                </a:ln>
                <a:effectLst/>
              </c:spPr>
              <c:txPr>
                <a:bodyPr rot="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endParaRPr lang="en-US"/>
                </a:p>
              </c:txPr>
            </c:trendlineLbl>
          </c:trendline>
          <c:xVal>
            <c:numRef>
              <c:f>'RBC Calculator'!$C$78:$C$87</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xVal>
          <c:yVal>
            <c:numRef>
              <c:f>'RBC Calculator'!$M$78:$M$87</c:f>
              <c:numCache>
                <c:formatCode>General</c:formatCode>
                <c:ptCount val="10"/>
                <c:pt idx="0">
                  <c:v>-0.44145504584131956</c:v>
                </c:pt>
                <c:pt idx="1">
                  <c:v>-3.407398033375144E-2</c:v>
                </c:pt>
                <c:pt idx="2">
                  <c:v>9.6400494286315155E-2</c:v>
                </c:pt>
                <c:pt idx="8">
                  <c:v>0.23182575169704359</c:v>
                </c:pt>
                <c:pt idx="9">
                  <c:v>0.11118352896061494</c:v>
                </c:pt>
              </c:numCache>
            </c:numRef>
          </c:yVal>
          <c:smooth val="0"/>
        </c:ser>
        <c:dLbls>
          <c:showLegendKey val="0"/>
          <c:showVal val="0"/>
          <c:showCatName val="0"/>
          <c:showSerName val="0"/>
          <c:showPercent val="0"/>
          <c:showBubbleSize val="0"/>
        </c:dLbls>
        <c:axId val="771187824"/>
        <c:axId val="771187432"/>
      </c:scatterChart>
      <c:valAx>
        <c:axId val="77118782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1187432"/>
        <c:crosses val="autoZero"/>
        <c:crossBetween val="midCat"/>
      </c:valAx>
      <c:valAx>
        <c:axId val="77118743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1187824"/>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56" l="0.70000000000000051" r="0.70000000000000051" t="0.75000000000000056" header="0.30000000000000027" footer="0.30000000000000027"/>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accent1">
                    <a:lumMod val="50000"/>
                  </a:schemeClr>
                </a:solidFill>
                <a:latin typeface="+mn-lt"/>
                <a:ea typeface="+mn-ea"/>
                <a:cs typeface="+mn-cs"/>
              </a:defRPr>
            </a:pPr>
            <a:r>
              <a:rPr lang="en-US" b="1" i="0" baseline="0">
                <a:solidFill>
                  <a:schemeClr val="accent1">
                    <a:lumMod val="50000"/>
                  </a:schemeClr>
                </a:solidFill>
              </a:rPr>
              <a:t>Preseason 1+ survey regression updated to 2016</a:t>
            </a:r>
          </a:p>
        </c:rich>
      </c:tx>
      <c:layout>
        <c:manualLayout>
          <c:xMode val="edge"/>
          <c:yMode val="edge"/>
          <c:x val="0.11862597100688309"/>
          <c:y val="1.3402914083474417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accent1">
                  <a:lumMod val="50000"/>
                </a:schemeClr>
              </a:solidFill>
              <a:latin typeface="+mn-lt"/>
              <a:ea typeface="+mn-ea"/>
              <a:cs typeface="+mn-cs"/>
            </a:defRPr>
          </a:pPr>
          <a:endParaRPr lang="en-US"/>
        </a:p>
      </c:txPr>
    </c:title>
    <c:autoTitleDeleted val="0"/>
    <c:plotArea>
      <c:layout>
        <c:manualLayout>
          <c:layoutTarget val="inner"/>
          <c:xMode val="edge"/>
          <c:yMode val="edge"/>
          <c:x val="8.1731284646501492E-2"/>
          <c:y val="0.13408391736282116"/>
          <c:w val="0.8727050997313256"/>
          <c:h val="0.79043816581750792"/>
        </c:manualLayout>
      </c:layout>
      <c:scatterChart>
        <c:scatterStyle val="lineMarker"/>
        <c:varyColors val="0"/>
        <c:ser>
          <c:idx val="0"/>
          <c:order val="0"/>
          <c:spPr>
            <a:ln w="19050" cap="rnd">
              <a:solidFill>
                <a:schemeClr val="accent1"/>
              </a:solidFill>
              <a:round/>
            </a:ln>
            <a:effectLst/>
          </c:spPr>
          <c:marker>
            <c:symbol val="circle"/>
            <c:size val="7"/>
            <c:spPr>
              <a:solidFill>
                <a:srgbClr val="00B050"/>
              </a:solidFill>
              <a:ln w="9525">
                <a:solidFill>
                  <a:schemeClr val="accent1"/>
                </a:solidFill>
              </a:ln>
              <a:effectLst/>
            </c:spPr>
          </c:marker>
          <c:trendline>
            <c:spPr>
              <a:ln w="44450" cap="rnd">
                <a:solidFill>
                  <a:srgbClr val="00B050"/>
                </a:solidFill>
                <a:prstDash val="sysDash"/>
              </a:ln>
              <a:effectLst/>
            </c:spPr>
            <c:trendlineType val="linear"/>
            <c:dispRSqr val="0"/>
            <c:dispEq val="1"/>
            <c:trendlineLbl>
              <c:layout>
                <c:manualLayout>
                  <c:x val="-0.46318143760061808"/>
                  <c:y val="-0.21257060875416167"/>
                </c:manualLayout>
              </c:layout>
              <c:numFmt formatCode="General" sourceLinked="0"/>
              <c:spPr>
                <a:noFill/>
                <a:ln>
                  <a:noFill/>
                </a:ln>
                <a:effectLst/>
              </c:spPr>
              <c:txPr>
                <a:bodyPr rot="0" spcFirstLastPara="1" vertOverflow="ellipsis" vert="horz" wrap="square" anchor="ctr" anchorCtr="1"/>
                <a:lstStyle/>
                <a:p>
                  <a:pPr>
                    <a:defRPr sz="1200" b="1" i="0" u="none" strike="noStrike" kern="1200" baseline="0">
                      <a:solidFill>
                        <a:schemeClr val="accent1">
                          <a:lumMod val="50000"/>
                        </a:schemeClr>
                      </a:solidFill>
                      <a:latin typeface="+mn-lt"/>
                      <a:ea typeface="+mn-ea"/>
                      <a:cs typeface="+mn-cs"/>
                    </a:defRPr>
                  </a:pPr>
                  <a:endParaRPr lang="en-US"/>
                </a:p>
              </c:txPr>
            </c:trendlineLbl>
          </c:trendline>
          <c:xVal>
            <c:numRef>
              <c:f>'RBC Calculator'!$C$79:$C$88</c:f>
              <c:numCache>
                <c:formatCode>General</c:formatCode>
                <c:ptCount val="10"/>
                <c:pt idx="0">
                  <c:v>2007</c:v>
                </c:pt>
                <c:pt idx="1">
                  <c:v>2008</c:v>
                </c:pt>
                <c:pt idx="2">
                  <c:v>2009</c:v>
                </c:pt>
                <c:pt idx="3">
                  <c:v>2010</c:v>
                </c:pt>
                <c:pt idx="4">
                  <c:v>2011</c:v>
                </c:pt>
                <c:pt idx="5">
                  <c:v>2012</c:v>
                </c:pt>
                <c:pt idx="6">
                  <c:v>2013</c:v>
                </c:pt>
                <c:pt idx="7">
                  <c:v>2014</c:v>
                </c:pt>
                <c:pt idx="8">
                  <c:v>2015</c:v>
                </c:pt>
                <c:pt idx="9">
                  <c:v>2016</c:v>
                </c:pt>
              </c:numCache>
            </c:numRef>
          </c:xVal>
          <c:yVal>
            <c:numRef>
              <c:f>'RBC Calculator'!$N$79:$N$88</c:f>
              <c:numCache>
                <c:formatCode>General</c:formatCode>
                <c:ptCount val="10"/>
                <c:pt idx="0">
                  <c:v>1.5260563034950492</c:v>
                </c:pt>
                <c:pt idx="1">
                  <c:v>0.92821930273942876</c:v>
                </c:pt>
                <c:pt idx="7">
                  <c:v>1.6620303625532709</c:v>
                </c:pt>
                <c:pt idx="8">
                  <c:v>1.9056832155463692</c:v>
                </c:pt>
                <c:pt idx="9">
                  <c:v>1.0289048762432895</c:v>
                </c:pt>
              </c:numCache>
            </c:numRef>
          </c:yVal>
          <c:smooth val="0"/>
        </c:ser>
        <c:dLbls>
          <c:showLegendKey val="0"/>
          <c:showVal val="0"/>
          <c:showCatName val="0"/>
          <c:showSerName val="0"/>
          <c:showPercent val="0"/>
          <c:showBubbleSize val="0"/>
        </c:dLbls>
        <c:axId val="771081784"/>
        <c:axId val="536610888"/>
      </c:scatterChart>
      <c:valAx>
        <c:axId val="771081784"/>
        <c:scaling>
          <c:orientation val="minMax"/>
          <c:max val="2017"/>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536610888"/>
        <c:crosses val="autoZero"/>
        <c:crossBetween val="midCat"/>
      </c:valAx>
      <c:valAx>
        <c:axId val="536610888"/>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771081784"/>
        <c:crosses val="autoZero"/>
        <c:crossBetween val="midCat"/>
      </c:valAx>
      <c:spPr>
        <a:solidFill>
          <a:srgbClr val="FFFFE5"/>
        </a:solidFill>
        <a:ln>
          <a:noFill/>
        </a:ln>
        <a:effectLst/>
      </c:spPr>
    </c:plotArea>
    <c:plotVisOnly val="1"/>
    <c:dispBlanksAs val="gap"/>
    <c:showDLblsOverMax val="0"/>
  </c:chart>
  <c:spPr>
    <a:solidFill>
      <a:schemeClr val="accent1">
        <a:lumMod val="40000"/>
        <a:lumOff val="60000"/>
      </a:schemeClr>
    </a:solidFill>
    <a:ln w="9525" cap="flat" cmpd="sng" algn="ctr">
      <a:noFill/>
      <a:round/>
    </a:ln>
    <a:effectLst/>
  </c:spPr>
  <c:txPr>
    <a:bodyPr/>
    <a:lstStyle/>
    <a:p>
      <a:pPr>
        <a:defRPr/>
      </a:pPr>
      <a:endParaRPr lang="en-US"/>
    </a:p>
  </c:txPr>
  <c:printSettings>
    <c:headerFooter/>
    <c:pageMargins b="0.75000000000000089" l="0.70000000000000062" r="0.70000000000000062" t="0.7500000000000008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1" i="0" u="none" strike="noStrike" kern="1200" spc="0" baseline="0">
                <a:solidFill>
                  <a:schemeClr val="accent1">
                    <a:lumMod val="50000"/>
                  </a:schemeClr>
                </a:solidFill>
                <a:latin typeface="+mn-lt"/>
                <a:ea typeface="+mn-ea"/>
                <a:cs typeface="+mn-cs"/>
              </a:defRPr>
            </a:pPr>
            <a:r>
              <a:rPr lang="en-US" b="1" i="0" baseline="0">
                <a:solidFill>
                  <a:schemeClr val="accent1">
                    <a:lumMod val="50000"/>
                  </a:schemeClr>
                </a:solidFill>
              </a:rPr>
              <a:t>Preseason 0+ survey regression updated to 2016 </a:t>
            </a:r>
          </a:p>
        </c:rich>
      </c:tx>
      <c:layout>
        <c:manualLayout>
          <c:xMode val="edge"/>
          <c:yMode val="edge"/>
          <c:x val="0.13865900597095798"/>
          <c:y val="1.3411388232668993E-2"/>
        </c:manualLayout>
      </c:layout>
      <c:overlay val="0"/>
      <c:spPr>
        <a:noFill/>
        <a:ln>
          <a:noFill/>
        </a:ln>
        <a:effectLst/>
      </c:spPr>
      <c:txPr>
        <a:bodyPr rot="0" spcFirstLastPara="1" vertOverflow="ellipsis" vert="horz" wrap="square" anchor="ctr" anchorCtr="1"/>
        <a:lstStyle/>
        <a:p>
          <a:pPr algn="ctr">
            <a:defRPr sz="1400" b="1" i="0" u="none" strike="noStrike" kern="1200" spc="0" baseline="0">
              <a:solidFill>
                <a:schemeClr val="accent1">
                  <a:lumMod val="50000"/>
                </a:schemeClr>
              </a:solidFill>
              <a:latin typeface="+mn-lt"/>
              <a:ea typeface="+mn-ea"/>
              <a:cs typeface="+mn-cs"/>
            </a:defRPr>
          </a:pPr>
          <a:endParaRPr lang="en-US"/>
        </a:p>
      </c:txPr>
    </c:title>
    <c:autoTitleDeleted val="0"/>
    <c:plotArea>
      <c:layout>
        <c:manualLayout>
          <c:layoutTarget val="inner"/>
          <c:xMode val="edge"/>
          <c:yMode val="edge"/>
          <c:x val="8.1731284646501492E-2"/>
          <c:y val="0.12155834829899004"/>
          <c:w val="0.87430647332923839"/>
          <c:h val="0.82596750939412167"/>
        </c:manualLayout>
      </c:layout>
      <c:scatterChart>
        <c:scatterStyle val="lineMarker"/>
        <c:varyColors val="0"/>
        <c:ser>
          <c:idx val="1"/>
          <c:order val="0"/>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f>'RBC Calculator'!$C$79:$C$88</c:f>
              <c:numCache>
                <c:formatCode>General</c:formatCode>
                <c:ptCount val="10"/>
                <c:pt idx="0">
                  <c:v>2007</c:v>
                </c:pt>
                <c:pt idx="1">
                  <c:v>2008</c:v>
                </c:pt>
                <c:pt idx="2">
                  <c:v>2009</c:v>
                </c:pt>
                <c:pt idx="3">
                  <c:v>2010</c:v>
                </c:pt>
                <c:pt idx="4">
                  <c:v>2011</c:v>
                </c:pt>
                <c:pt idx="5">
                  <c:v>2012</c:v>
                </c:pt>
                <c:pt idx="6">
                  <c:v>2013</c:v>
                </c:pt>
                <c:pt idx="7">
                  <c:v>2014</c:v>
                </c:pt>
                <c:pt idx="8">
                  <c:v>2015</c:v>
                </c:pt>
                <c:pt idx="9">
                  <c:v>2016</c:v>
                </c:pt>
              </c:numCache>
            </c:numRef>
          </c:xVal>
          <c:yVal>
            <c:numRef>
              <c:f>'RBC Calculator'!$M$79:$M$88</c:f>
              <c:numCache>
                <c:formatCode>General</c:formatCode>
                <c:ptCount val="10"/>
                <c:pt idx="0">
                  <c:v>-3.407398033375144E-2</c:v>
                </c:pt>
                <c:pt idx="1">
                  <c:v>9.6400494286315155E-2</c:v>
                </c:pt>
                <c:pt idx="7">
                  <c:v>0.23182575169704359</c:v>
                </c:pt>
                <c:pt idx="8">
                  <c:v>0.11118352896061494</c:v>
                </c:pt>
                <c:pt idx="9">
                  <c:v>0.16211884947643512</c:v>
                </c:pt>
              </c:numCache>
            </c:numRef>
          </c:yVal>
          <c:smooth val="0"/>
        </c:ser>
        <c:ser>
          <c:idx val="0"/>
          <c:order val="1"/>
          <c:spPr>
            <a:ln w="19050" cap="rnd">
              <a:solidFill>
                <a:schemeClr val="accent1"/>
              </a:solidFill>
              <a:round/>
            </a:ln>
            <a:effectLst/>
          </c:spPr>
          <c:marker>
            <c:symbol val="circle"/>
            <c:size val="7"/>
            <c:spPr>
              <a:solidFill>
                <a:srgbClr val="00B050"/>
              </a:solidFill>
              <a:ln w="9525">
                <a:solidFill>
                  <a:schemeClr val="accent1"/>
                </a:solidFill>
              </a:ln>
              <a:effectLst/>
            </c:spPr>
          </c:marker>
          <c:trendline>
            <c:spPr>
              <a:ln w="44450" cap="rnd">
                <a:solidFill>
                  <a:srgbClr val="00B050"/>
                </a:solidFill>
                <a:prstDash val="sysDash"/>
              </a:ln>
              <a:effectLst/>
            </c:spPr>
            <c:trendlineType val="linear"/>
            <c:dispRSqr val="0"/>
            <c:dispEq val="1"/>
            <c:trendlineLbl>
              <c:layout>
                <c:manualLayout>
                  <c:x val="-0.49130004334483274"/>
                  <c:y val="-0.14387924141844033"/>
                </c:manualLayout>
              </c:layout>
              <c:numFmt formatCode="General" sourceLinked="0"/>
              <c:spPr>
                <a:noFill/>
                <a:ln>
                  <a:noFill/>
                </a:ln>
                <a:effectLst/>
              </c:spPr>
              <c:txPr>
                <a:bodyPr rot="0" spcFirstLastPara="1" vertOverflow="ellipsis" vert="horz" wrap="square" anchor="ctr" anchorCtr="1"/>
                <a:lstStyle/>
                <a:p>
                  <a:pPr>
                    <a:defRPr sz="1200" b="1" i="0" u="none" strike="noStrike" kern="1200" baseline="0">
                      <a:solidFill>
                        <a:schemeClr val="accent1">
                          <a:lumMod val="50000"/>
                        </a:schemeClr>
                      </a:solidFill>
                      <a:latin typeface="+mn-lt"/>
                      <a:ea typeface="+mn-ea"/>
                      <a:cs typeface="+mn-cs"/>
                    </a:defRPr>
                  </a:pPr>
                  <a:endParaRPr lang="en-US"/>
                </a:p>
              </c:txPr>
            </c:trendlineLbl>
          </c:trendline>
          <c:xVal>
            <c:numRef>
              <c:f>'RBC Calculator'!$C$79:$C$88</c:f>
              <c:numCache>
                <c:formatCode>General</c:formatCode>
                <c:ptCount val="10"/>
                <c:pt idx="0">
                  <c:v>2007</c:v>
                </c:pt>
                <c:pt idx="1">
                  <c:v>2008</c:v>
                </c:pt>
                <c:pt idx="2">
                  <c:v>2009</c:v>
                </c:pt>
                <c:pt idx="3">
                  <c:v>2010</c:v>
                </c:pt>
                <c:pt idx="4">
                  <c:v>2011</c:v>
                </c:pt>
                <c:pt idx="5">
                  <c:v>2012</c:v>
                </c:pt>
                <c:pt idx="6">
                  <c:v>2013</c:v>
                </c:pt>
                <c:pt idx="7">
                  <c:v>2014</c:v>
                </c:pt>
                <c:pt idx="8">
                  <c:v>2015</c:v>
                </c:pt>
                <c:pt idx="9">
                  <c:v>2016</c:v>
                </c:pt>
              </c:numCache>
            </c:numRef>
          </c:xVal>
          <c:yVal>
            <c:numRef>
              <c:f>'RBC Calculator'!$M$79:$M$88</c:f>
              <c:numCache>
                <c:formatCode>General</c:formatCode>
                <c:ptCount val="10"/>
                <c:pt idx="0">
                  <c:v>-3.407398033375144E-2</c:v>
                </c:pt>
                <c:pt idx="1">
                  <c:v>9.6400494286315155E-2</c:v>
                </c:pt>
                <c:pt idx="7">
                  <c:v>0.23182575169704359</c:v>
                </c:pt>
                <c:pt idx="8">
                  <c:v>0.11118352896061494</c:v>
                </c:pt>
                <c:pt idx="9">
                  <c:v>0.16211884947643512</c:v>
                </c:pt>
              </c:numCache>
            </c:numRef>
          </c:yVal>
          <c:smooth val="0"/>
        </c:ser>
        <c:dLbls>
          <c:showLegendKey val="0"/>
          <c:showVal val="0"/>
          <c:showCatName val="0"/>
          <c:showSerName val="0"/>
          <c:showPercent val="0"/>
          <c:showBubbleSize val="0"/>
        </c:dLbls>
        <c:axId val="533611648"/>
        <c:axId val="645461768"/>
      </c:scatterChart>
      <c:valAx>
        <c:axId val="533611648"/>
        <c:scaling>
          <c:orientation val="minMax"/>
          <c:max val="2017"/>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1" i="0" u="none" strike="noStrike" kern="1200" baseline="0">
                <a:solidFill>
                  <a:schemeClr val="accent1">
                    <a:lumMod val="50000"/>
                  </a:schemeClr>
                </a:solidFill>
                <a:latin typeface="+mn-lt"/>
                <a:ea typeface="+mn-ea"/>
                <a:cs typeface="+mn-cs"/>
              </a:defRPr>
            </a:pPr>
            <a:endParaRPr lang="en-US"/>
          </a:p>
        </c:txPr>
        <c:crossAx val="645461768"/>
        <c:crosses val="autoZero"/>
        <c:crossBetween val="midCat"/>
      </c:valAx>
      <c:valAx>
        <c:axId val="645461768"/>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1" i="0" u="none" strike="noStrike" kern="1200" baseline="0">
                <a:solidFill>
                  <a:schemeClr val="accent1">
                    <a:lumMod val="50000"/>
                  </a:schemeClr>
                </a:solidFill>
                <a:latin typeface="+mn-lt"/>
                <a:ea typeface="+mn-ea"/>
                <a:cs typeface="+mn-cs"/>
              </a:defRPr>
            </a:pPr>
            <a:endParaRPr lang="en-US"/>
          </a:p>
        </c:txPr>
        <c:crossAx val="533611648"/>
        <c:crosses val="autoZero"/>
        <c:crossBetween val="midCat"/>
      </c:valAx>
      <c:spPr>
        <a:solidFill>
          <a:srgbClr val="FFFFE5"/>
        </a:solidFill>
        <a:ln>
          <a:solidFill>
            <a:schemeClr val="tx1">
              <a:lumMod val="65000"/>
              <a:lumOff val="35000"/>
            </a:schemeClr>
          </a:solidFill>
        </a:ln>
        <a:effectLst/>
      </c:spPr>
    </c:plotArea>
    <c:plotVisOnly val="1"/>
    <c:dispBlanksAs val="gap"/>
    <c:showDLblsOverMax val="0"/>
  </c:chart>
  <c:spPr>
    <a:solidFill>
      <a:schemeClr val="accent1">
        <a:lumMod val="40000"/>
        <a:lumOff val="60000"/>
      </a:schemeClr>
    </a:solidFill>
    <a:ln w="9525" cap="flat" cmpd="sng" algn="ctr">
      <a:noFill/>
      <a:round/>
    </a:ln>
    <a:effectLst/>
  </c:spPr>
  <c:txPr>
    <a:bodyPr/>
    <a:lstStyle/>
    <a:p>
      <a:pPr>
        <a:defRPr/>
      </a:pPr>
      <a:endParaRPr lang="en-US"/>
    </a:p>
  </c:txPr>
  <c:printSettings>
    <c:headerFooter/>
    <c:pageMargins b="0.75000000000000056" l="0.70000000000000051" r="0.70000000000000051" t="0.75000000000000056" header="0.30000000000000027" footer="0.30000000000000027"/>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1" i="0" u="none" strike="noStrike" kern="1200" spc="0" baseline="0">
                <a:solidFill>
                  <a:schemeClr val="accent1">
                    <a:lumMod val="50000"/>
                  </a:schemeClr>
                </a:solidFill>
                <a:latin typeface="+mn-lt"/>
                <a:ea typeface="+mn-ea"/>
                <a:cs typeface="+mn-cs"/>
              </a:defRPr>
            </a:pPr>
            <a:r>
              <a:rPr lang="en-US" b="1" i="0" baseline="0">
                <a:solidFill>
                  <a:schemeClr val="accent1">
                    <a:lumMod val="50000"/>
                  </a:schemeClr>
                </a:solidFill>
              </a:rPr>
              <a:t>CPUE_TIB regression updated to  2016 </a:t>
            </a:r>
          </a:p>
        </c:rich>
      </c:tx>
      <c:layout>
        <c:manualLayout>
          <c:xMode val="edge"/>
          <c:yMode val="edge"/>
          <c:x val="0.21122047639010885"/>
          <c:y val="1.3390070681426617E-2"/>
        </c:manualLayout>
      </c:layout>
      <c:overlay val="0"/>
      <c:spPr>
        <a:noFill/>
        <a:ln>
          <a:noFill/>
        </a:ln>
        <a:effectLst/>
      </c:spPr>
      <c:txPr>
        <a:bodyPr rot="0" spcFirstLastPara="1" vertOverflow="ellipsis" vert="horz" wrap="square" anchor="ctr" anchorCtr="1"/>
        <a:lstStyle/>
        <a:p>
          <a:pPr algn="ctr">
            <a:defRPr sz="1400" b="1" i="0" u="none" strike="noStrike" kern="1200" spc="0" baseline="0">
              <a:solidFill>
                <a:schemeClr val="accent1">
                  <a:lumMod val="50000"/>
                </a:schemeClr>
              </a:solidFill>
              <a:latin typeface="+mn-lt"/>
              <a:ea typeface="+mn-ea"/>
              <a:cs typeface="+mn-cs"/>
            </a:defRPr>
          </a:pPr>
          <a:endParaRPr lang="en-US"/>
        </a:p>
      </c:txPr>
    </c:title>
    <c:autoTitleDeleted val="0"/>
    <c:plotArea>
      <c:layout>
        <c:manualLayout>
          <c:layoutTarget val="inner"/>
          <c:xMode val="edge"/>
          <c:yMode val="edge"/>
          <c:x val="8.1731284646501492E-2"/>
          <c:y val="0.11216527311930635"/>
          <c:w val="0.87430649932544957"/>
          <c:h val="0.84652011040106623"/>
        </c:manualLayout>
      </c:layout>
      <c:scatterChart>
        <c:scatterStyle val="lineMarker"/>
        <c:varyColors val="0"/>
        <c:ser>
          <c:idx val="0"/>
          <c:order val="0"/>
          <c:spPr>
            <a:ln w="19050" cap="rnd">
              <a:solidFill>
                <a:schemeClr val="accent1"/>
              </a:solidFill>
              <a:round/>
            </a:ln>
            <a:effectLst/>
          </c:spPr>
          <c:marker>
            <c:symbol val="circle"/>
            <c:size val="7"/>
            <c:spPr>
              <a:solidFill>
                <a:schemeClr val="accent4">
                  <a:lumMod val="75000"/>
                </a:schemeClr>
              </a:solidFill>
              <a:ln w="9525">
                <a:solidFill>
                  <a:schemeClr val="accent1"/>
                </a:solidFill>
              </a:ln>
              <a:effectLst/>
            </c:spPr>
          </c:marker>
          <c:trendline>
            <c:spPr>
              <a:ln w="44450" cap="rnd">
                <a:solidFill>
                  <a:schemeClr val="accent4">
                    <a:lumMod val="75000"/>
                  </a:schemeClr>
                </a:solidFill>
                <a:prstDash val="sysDash"/>
              </a:ln>
              <a:effectLst/>
            </c:spPr>
            <c:trendlineType val="linear"/>
            <c:dispRSqr val="0"/>
            <c:dispEq val="1"/>
            <c:trendlineLbl>
              <c:layout>
                <c:manualLayout>
                  <c:x val="7.4946877798793665E-2"/>
                  <c:y val="-0.51381007838972192"/>
                </c:manualLayout>
              </c:layout>
              <c:numFmt formatCode="General" sourceLinked="0"/>
              <c:spPr>
                <a:noFill/>
                <a:ln>
                  <a:noFill/>
                </a:ln>
                <a:effectLst/>
              </c:spPr>
              <c:txPr>
                <a:bodyPr rot="0" spcFirstLastPara="1" vertOverflow="ellipsis" vert="horz" wrap="square" anchor="ctr" anchorCtr="1"/>
                <a:lstStyle/>
                <a:p>
                  <a:pPr>
                    <a:defRPr sz="1200" b="1" i="0" u="none" strike="noStrike" kern="1200" baseline="0">
                      <a:solidFill>
                        <a:schemeClr val="accent1">
                          <a:lumMod val="50000"/>
                        </a:schemeClr>
                      </a:solidFill>
                      <a:latin typeface="+mn-lt"/>
                      <a:ea typeface="+mn-ea"/>
                      <a:cs typeface="+mn-cs"/>
                    </a:defRPr>
                  </a:pPr>
                  <a:endParaRPr lang="en-US"/>
                </a:p>
              </c:txPr>
            </c:trendlineLbl>
          </c:trendline>
          <c:xVal>
            <c:numRef>
              <c:f>'RBC Calculator'!$C$83:$C$88</c:f>
              <c:numCache>
                <c:formatCode>General</c:formatCode>
                <c:ptCount val="6"/>
                <c:pt idx="0">
                  <c:v>2011</c:v>
                </c:pt>
                <c:pt idx="1">
                  <c:v>2012</c:v>
                </c:pt>
                <c:pt idx="2">
                  <c:v>2013</c:v>
                </c:pt>
                <c:pt idx="3">
                  <c:v>2014</c:v>
                </c:pt>
                <c:pt idx="4">
                  <c:v>2015</c:v>
                </c:pt>
                <c:pt idx="5">
                  <c:v>2016</c:v>
                </c:pt>
              </c:numCache>
            </c:numRef>
          </c:xVal>
          <c:yVal>
            <c:numRef>
              <c:f>'RBC Calculator'!$J$83:$J$88</c:f>
              <c:numCache>
                <c:formatCode>0.00</c:formatCode>
                <c:ptCount val="6"/>
                <c:pt idx="0">
                  <c:v>0.28868633465790372</c:v>
                </c:pt>
                <c:pt idx="1">
                  <c:v>0.22828633465790357</c:v>
                </c:pt>
                <c:pt idx="3">
                  <c:v>-0.10451366534209622</c:v>
                </c:pt>
                <c:pt idx="4">
                  <c:v>-0.15591366534209639</c:v>
                </c:pt>
                <c:pt idx="5">
                  <c:v>0.19098633465790374</c:v>
                </c:pt>
              </c:numCache>
            </c:numRef>
          </c:yVal>
          <c:smooth val="0"/>
        </c:ser>
        <c:dLbls>
          <c:showLegendKey val="0"/>
          <c:showVal val="0"/>
          <c:showCatName val="0"/>
          <c:showSerName val="0"/>
          <c:showPercent val="0"/>
          <c:showBubbleSize val="0"/>
        </c:dLbls>
        <c:axId val="645462552"/>
        <c:axId val="645462944"/>
      </c:scatterChart>
      <c:valAx>
        <c:axId val="645462552"/>
        <c:scaling>
          <c:orientation val="minMax"/>
          <c:max val="2017"/>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1" i="0" u="none" strike="noStrike" kern="1200" baseline="0">
                <a:solidFill>
                  <a:schemeClr val="accent1">
                    <a:lumMod val="50000"/>
                  </a:schemeClr>
                </a:solidFill>
                <a:latin typeface="+mn-lt"/>
                <a:ea typeface="+mn-ea"/>
                <a:cs typeface="+mn-cs"/>
              </a:defRPr>
            </a:pPr>
            <a:endParaRPr lang="en-US"/>
          </a:p>
        </c:txPr>
        <c:crossAx val="645462944"/>
        <c:crosses val="autoZero"/>
        <c:crossBetween val="midCat"/>
      </c:valAx>
      <c:valAx>
        <c:axId val="645462944"/>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1" i="0" u="none" strike="noStrike" kern="1200" baseline="0">
                <a:solidFill>
                  <a:schemeClr val="accent1">
                    <a:lumMod val="50000"/>
                  </a:schemeClr>
                </a:solidFill>
                <a:latin typeface="+mn-lt"/>
                <a:ea typeface="+mn-ea"/>
                <a:cs typeface="+mn-cs"/>
              </a:defRPr>
            </a:pPr>
            <a:endParaRPr lang="en-US"/>
          </a:p>
        </c:txPr>
        <c:crossAx val="645462552"/>
        <c:crosses val="autoZero"/>
        <c:crossBetween val="midCat"/>
      </c:valAx>
      <c:spPr>
        <a:solidFill>
          <a:srgbClr val="FFFFE5"/>
        </a:solidFill>
        <a:ln>
          <a:noFill/>
        </a:ln>
        <a:effectLst/>
      </c:spPr>
    </c:plotArea>
    <c:plotVisOnly val="1"/>
    <c:dispBlanksAs val="gap"/>
    <c:showDLblsOverMax val="0"/>
  </c:chart>
  <c:spPr>
    <a:solidFill>
      <a:schemeClr val="accent1">
        <a:lumMod val="40000"/>
        <a:lumOff val="60000"/>
      </a:schemeClr>
    </a:solidFill>
    <a:ln w="9525" cap="flat" cmpd="sng" algn="ctr">
      <a:noFill/>
      <a:round/>
    </a:ln>
    <a:effectLst/>
  </c:spPr>
  <c:txPr>
    <a:bodyPr/>
    <a:lstStyle/>
    <a:p>
      <a:pPr>
        <a:defRPr/>
      </a:pPr>
      <a:endParaRPr lang="en-US"/>
    </a:p>
  </c:txPr>
  <c:printSettings>
    <c:headerFooter/>
    <c:pageMargins b="0.75000000000000056" l="0.70000000000000051" r="0.70000000000000051" t="0.75000000000000056" header="0.30000000000000027" footer="0.30000000000000027"/>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1" i="0" u="none" strike="noStrike" kern="1200" spc="0" baseline="0">
                <a:solidFill>
                  <a:schemeClr val="accent1">
                    <a:lumMod val="50000"/>
                  </a:schemeClr>
                </a:solidFill>
                <a:latin typeface="+mn-lt"/>
                <a:ea typeface="+mn-ea"/>
                <a:cs typeface="+mn-cs"/>
              </a:defRPr>
            </a:pPr>
            <a:r>
              <a:rPr lang="en-US" b="1" i="0" baseline="0">
                <a:solidFill>
                  <a:schemeClr val="accent1">
                    <a:lumMod val="50000"/>
                  </a:schemeClr>
                </a:solidFill>
              </a:rPr>
              <a:t>CPUE_TVH regression updaed to 2016</a:t>
            </a:r>
          </a:p>
        </c:rich>
      </c:tx>
      <c:layout>
        <c:manualLayout>
          <c:xMode val="edge"/>
          <c:yMode val="edge"/>
          <c:x val="0.21383379907386718"/>
          <c:y val="1.3417325475851475E-2"/>
        </c:manualLayout>
      </c:layout>
      <c:overlay val="0"/>
      <c:spPr>
        <a:noFill/>
        <a:ln>
          <a:noFill/>
        </a:ln>
        <a:effectLst/>
      </c:spPr>
      <c:txPr>
        <a:bodyPr rot="0" spcFirstLastPara="1" vertOverflow="ellipsis" vert="horz" wrap="square" anchor="ctr" anchorCtr="1"/>
        <a:lstStyle/>
        <a:p>
          <a:pPr algn="ctr">
            <a:defRPr sz="1400" b="1" i="0" u="none" strike="noStrike" kern="1200" spc="0" baseline="0">
              <a:solidFill>
                <a:schemeClr val="accent1">
                  <a:lumMod val="50000"/>
                </a:schemeClr>
              </a:solidFill>
              <a:latin typeface="+mn-lt"/>
              <a:ea typeface="+mn-ea"/>
              <a:cs typeface="+mn-cs"/>
            </a:defRPr>
          </a:pPr>
          <a:endParaRPr lang="en-US"/>
        </a:p>
      </c:txPr>
    </c:title>
    <c:autoTitleDeleted val="0"/>
    <c:plotArea>
      <c:layout>
        <c:manualLayout>
          <c:layoutTarget val="inner"/>
          <c:xMode val="edge"/>
          <c:yMode val="edge"/>
          <c:x val="8.1731284646501492E-2"/>
          <c:y val="0.11100221731617203"/>
          <c:w val="0.87285676427132419"/>
          <c:h val="0.84768303051597882"/>
        </c:manualLayout>
      </c:layout>
      <c:scatterChart>
        <c:scatterStyle val="lineMarker"/>
        <c:varyColors val="0"/>
        <c:ser>
          <c:idx val="0"/>
          <c:order val="0"/>
          <c:spPr>
            <a:ln w="19050" cap="rnd">
              <a:solidFill>
                <a:schemeClr val="accent1"/>
              </a:solidFill>
              <a:round/>
            </a:ln>
            <a:effectLst/>
          </c:spPr>
          <c:marker>
            <c:symbol val="circle"/>
            <c:size val="7"/>
            <c:spPr>
              <a:solidFill>
                <a:schemeClr val="accent4">
                  <a:lumMod val="75000"/>
                </a:schemeClr>
              </a:solidFill>
              <a:ln w="9525">
                <a:solidFill>
                  <a:schemeClr val="accent1"/>
                </a:solidFill>
              </a:ln>
              <a:effectLst/>
            </c:spPr>
          </c:marker>
          <c:trendline>
            <c:spPr>
              <a:ln w="44450" cap="rnd">
                <a:solidFill>
                  <a:schemeClr val="accent4">
                    <a:lumMod val="75000"/>
                  </a:schemeClr>
                </a:solidFill>
                <a:prstDash val="sysDash"/>
              </a:ln>
              <a:effectLst/>
            </c:spPr>
            <c:trendlineType val="linear"/>
            <c:dispRSqr val="0"/>
            <c:dispEq val="1"/>
            <c:trendlineLbl>
              <c:layout>
                <c:manualLayout>
                  <c:x val="0.1119593228001079"/>
                  <c:y val="-0.47701146119030119"/>
                </c:manualLayout>
              </c:layout>
              <c:numFmt formatCode="General" sourceLinked="0"/>
              <c:spPr>
                <a:noFill/>
                <a:ln>
                  <a:noFill/>
                </a:ln>
                <a:effectLst/>
              </c:spPr>
              <c:txPr>
                <a:bodyPr rot="0" spcFirstLastPara="1" vertOverflow="ellipsis" vert="horz" wrap="square" anchor="ctr" anchorCtr="1"/>
                <a:lstStyle/>
                <a:p>
                  <a:pPr>
                    <a:defRPr sz="1200" b="1" i="0" u="none" strike="noStrike" kern="1200" baseline="0">
                      <a:solidFill>
                        <a:schemeClr val="accent1">
                          <a:lumMod val="50000"/>
                        </a:schemeClr>
                      </a:solidFill>
                      <a:latin typeface="+mn-lt"/>
                      <a:ea typeface="+mn-ea"/>
                      <a:cs typeface="+mn-cs"/>
                    </a:defRPr>
                  </a:pPr>
                  <a:endParaRPr lang="en-US"/>
                </a:p>
              </c:txPr>
            </c:trendlineLbl>
          </c:trendline>
          <c:xVal>
            <c:numRef>
              <c:f>'RBC Calculator'!$C$84:$C$88</c:f>
              <c:numCache>
                <c:formatCode>General</c:formatCode>
                <c:ptCount val="5"/>
                <c:pt idx="0">
                  <c:v>2012</c:v>
                </c:pt>
                <c:pt idx="1">
                  <c:v>2013</c:v>
                </c:pt>
                <c:pt idx="2">
                  <c:v>2014</c:v>
                </c:pt>
                <c:pt idx="3">
                  <c:v>2015</c:v>
                </c:pt>
                <c:pt idx="4">
                  <c:v>2016</c:v>
                </c:pt>
              </c:numCache>
            </c:numRef>
          </c:xVal>
          <c:yVal>
            <c:numRef>
              <c:f>'RBC Calculator'!$L$84:$L$88</c:f>
              <c:numCache>
                <c:formatCode>0.00</c:formatCode>
                <c:ptCount val="5"/>
                <c:pt idx="0">
                  <c:v>0.34092361565734186</c:v>
                </c:pt>
                <c:pt idx="1">
                  <c:v>0.15392361565734161</c:v>
                </c:pt>
                <c:pt idx="2">
                  <c:v>-9.4576384342658193E-2</c:v>
                </c:pt>
                <c:pt idx="3">
                  <c:v>-0.55147638434265822</c:v>
                </c:pt>
                <c:pt idx="4">
                  <c:v>1.252361565734177E-2</c:v>
                </c:pt>
              </c:numCache>
            </c:numRef>
          </c:yVal>
          <c:smooth val="0"/>
        </c:ser>
        <c:dLbls>
          <c:showLegendKey val="0"/>
          <c:showVal val="0"/>
          <c:showCatName val="0"/>
          <c:showSerName val="0"/>
          <c:showPercent val="0"/>
          <c:showBubbleSize val="0"/>
        </c:dLbls>
        <c:axId val="553602056"/>
        <c:axId val="553602448"/>
      </c:scatterChart>
      <c:valAx>
        <c:axId val="553602056"/>
        <c:scaling>
          <c:orientation val="minMax"/>
          <c:max val="2017"/>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1" i="0" u="none" strike="noStrike" kern="1200" baseline="0">
                <a:solidFill>
                  <a:schemeClr val="accent1">
                    <a:lumMod val="50000"/>
                  </a:schemeClr>
                </a:solidFill>
                <a:latin typeface="+mn-lt"/>
                <a:ea typeface="+mn-ea"/>
                <a:cs typeface="+mn-cs"/>
              </a:defRPr>
            </a:pPr>
            <a:endParaRPr lang="en-US"/>
          </a:p>
        </c:txPr>
        <c:crossAx val="553602448"/>
        <c:crosses val="autoZero"/>
        <c:crossBetween val="midCat"/>
      </c:valAx>
      <c:valAx>
        <c:axId val="553602448"/>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1" i="0" u="none" strike="noStrike" kern="1200" baseline="0">
                <a:solidFill>
                  <a:schemeClr val="accent1">
                    <a:lumMod val="50000"/>
                  </a:schemeClr>
                </a:solidFill>
                <a:latin typeface="+mn-lt"/>
                <a:ea typeface="+mn-ea"/>
                <a:cs typeface="+mn-cs"/>
              </a:defRPr>
            </a:pPr>
            <a:endParaRPr lang="en-US"/>
          </a:p>
        </c:txPr>
        <c:crossAx val="553602056"/>
        <c:crosses val="autoZero"/>
        <c:crossBetween val="midCat"/>
      </c:valAx>
      <c:spPr>
        <a:solidFill>
          <a:srgbClr val="FFFFE5"/>
        </a:solidFill>
        <a:ln>
          <a:noFill/>
        </a:ln>
        <a:effectLst/>
      </c:spPr>
    </c:plotArea>
    <c:plotVisOnly val="1"/>
    <c:dispBlanksAs val="gap"/>
    <c:showDLblsOverMax val="0"/>
  </c:chart>
  <c:spPr>
    <a:solidFill>
      <a:schemeClr val="accent1">
        <a:lumMod val="40000"/>
        <a:lumOff val="60000"/>
      </a:schemeClr>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56" l="0.70000000000000051" r="0.70000000000000051" t="0.75000000000000056" header="0.30000000000000027" footer="0.30000000000000027"/>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aseline="0">
                <a:solidFill>
                  <a:schemeClr val="accent1">
                    <a:lumMod val="50000"/>
                  </a:schemeClr>
                </a:solidFill>
              </a:defRPr>
            </a:pPr>
            <a:r>
              <a:rPr lang="en-US" sz="1400" baseline="0">
                <a:solidFill>
                  <a:schemeClr val="accent1">
                    <a:lumMod val="50000"/>
                  </a:schemeClr>
                </a:solidFill>
              </a:rPr>
              <a:t>Historical TACs and Harvest Control Rule RBC</a:t>
            </a:r>
          </a:p>
        </c:rich>
      </c:tx>
      <c:layout>
        <c:manualLayout>
          <c:xMode val="edge"/>
          <c:yMode val="edge"/>
          <c:x val="0.24952634212337119"/>
          <c:y val="1.0926846372587635E-2"/>
        </c:manualLayout>
      </c:layout>
      <c:overlay val="0"/>
    </c:title>
    <c:autoTitleDeleted val="0"/>
    <c:plotArea>
      <c:layout>
        <c:manualLayout>
          <c:layoutTarget val="inner"/>
          <c:xMode val="edge"/>
          <c:yMode val="edge"/>
          <c:x val="0.12003945729186261"/>
          <c:y val="0.12895125984073622"/>
          <c:w val="0.84938983407979296"/>
          <c:h val="0.76014827988799583"/>
        </c:manualLayout>
      </c:layout>
      <c:barChart>
        <c:barDir val="col"/>
        <c:grouping val="clustered"/>
        <c:varyColors val="0"/>
        <c:ser>
          <c:idx val="0"/>
          <c:order val="0"/>
          <c:tx>
            <c:v>TAC/RBC</c:v>
          </c:tx>
          <c:spPr>
            <a:ln>
              <a:solidFill>
                <a:schemeClr val="bg2">
                  <a:lumMod val="25000"/>
                </a:schemeClr>
              </a:solidFill>
            </a:ln>
          </c:spPr>
          <c:invertIfNegative val="0"/>
          <c:dPt>
            <c:idx val="11"/>
            <c:invertIfNegative val="0"/>
            <c:bubble3D val="0"/>
            <c:spPr>
              <a:solidFill>
                <a:srgbClr val="FFC000"/>
              </a:solidFill>
              <a:ln>
                <a:solidFill>
                  <a:schemeClr val="bg2">
                    <a:lumMod val="25000"/>
                  </a:schemeClr>
                </a:solidFill>
              </a:ln>
            </c:spPr>
          </c:dPt>
          <c:cat>
            <c:numRef>
              <c:f>'RBC Calculator'!$C$28:$C$38</c:f>
              <c:numCache>
                <c:formatCode>General</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'RBC Calculator'!$J$28:$J$39</c:f>
              <c:numCache>
                <c:formatCode>0</c:formatCode>
                <c:ptCount val="12"/>
                <c:pt idx="0">
                  <c:v>471</c:v>
                </c:pt>
                <c:pt idx="1">
                  <c:v>842</c:v>
                </c:pt>
                <c:pt idx="2">
                  <c:v>751</c:v>
                </c:pt>
                <c:pt idx="3">
                  <c:v>450</c:v>
                </c:pt>
                <c:pt idx="4">
                  <c:v>853</c:v>
                </c:pt>
                <c:pt idx="5">
                  <c:v>803</c:v>
                </c:pt>
                <c:pt idx="6">
                  <c:v>964</c:v>
                </c:pt>
                <c:pt idx="7">
                  <c:v>871</c:v>
                </c:pt>
                <c:pt idx="8">
                  <c:v>616</c:v>
                </c:pt>
                <c:pt idx="9">
                  <c:v>769</c:v>
                </c:pt>
                <c:pt idx="10" formatCode="General">
                  <c:v>673</c:v>
                </c:pt>
                <c:pt idx="11">
                  <c:v>602.14358389501604</c:v>
                </c:pt>
              </c:numCache>
            </c:numRef>
          </c:val>
        </c:ser>
        <c:dLbls>
          <c:showLegendKey val="0"/>
          <c:showVal val="0"/>
          <c:showCatName val="0"/>
          <c:showSerName val="0"/>
          <c:showPercent val="0"/>
          <c:showBubbleSize val="0"/>
        </c:dLbls>
        <c:gapWidth val="50"/>
        <c:axId val="553603232"/>
        <c:axId val="553603624"/>
      </c:barChart>
      <c:lineChart>
        <c:grouping val="standard"/>
        <c:varyColors val="0"/>
        <c:ser>
          <c:idx val="1"/>
          <c:order val="1"/>
          <c:tx>
            <c:strRef>
              <c:f>'RBC Calculator'!$K$26</c:f>
              <c:strCache>
                <c:ptCount val="1"/>
                <c:pt idx="0">
                  <c:v>Average</c:v>
                </c:pt>
              </c:strCache>
            </c:strRef>
          </c:tx>
          <c:spPr>
            <a:ln w="41275">
              <a:solidFill>
                <a:schemeClr val="accent1">
                  <a:lumMod val="75000"/>
                </a:schemeClr>
              </a:solidFill>
              <a:prstDash val="sysDash"/>
            </a:ln>
          </c:spPr>
          <c:marker>
            <c:symbol val="none"/>
          </c:marker>
          <c:cat>
            <c:numRef>
              <c:f>'RBC Calculator'!$C$28:$C$38</c:f>
              <c:numCache>
                <c:formatCode>General</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'RBC Calculator'!$K$28:$K$38</c:f>
              <c:numCache>
                <c:formatCode>0</c:formatCode>
                <c:ptCount val="11"/>
                <c:pt idx="0">
                  <c:v>733</c:v>
                </c:pt>
                <c:pt idx="1">
                  <c:v>733</c:v>
                </c:pt>
                <c:pt idx="2">
                  <c:v>733</c:v>
                </c:pt>
                <c:pt idx="3">
                  <c:v>733</c:v>
                </c:pt>
                <c:pt idx="4">
                  <c:v>733</c:v>
                </c:pt>
                <c:pt idx="5">
                  <c:v>733</c:v>
                </c:pt>
                <c:pt idx="6">
                  <c:v>733</c:v>
                </c:pt>
                <c:pt idx="7">
                  <c:v>733</c:v>
                </c:pt>
                <c:pt idx="8">
                  <c:v>733</c:v>
                </c:pt>
                <c:pt idx="9">
                  <c:v>733</c:v>
                </c:pt>
                <c:pt idx="10">
                  <c:v>733</c:v>
                </c:pt>
              </c:numCache>
            </c:numRef>
          </c:val>
          <c:smooth val="0"/>
        </c:ser>
        <c:dLbls>
          <c:showLegendKey val="0"/>
          <c:showVal val="0"/>
          <c:showCatName val="0"/>
          <c:showSerName val="0"/>
          <c:showPercent val="0"/>
          <c:showBubbleSize val="0"/>
        </c:dLbls>
        <c:marker val="1"/>
        <c:smooth val="0"/>
        <c:axId val="553603232"/>
        <c:axId val="553603624"/>
      </c:lineChart>
      <c:catAx>
        <c:axId val="553603232"/>
        <c:scaling>
          <c:orientation val="minMax"/>
        </c:scaling>
        <c:delete val="0"/>
        <c:axPos val="b"/>
        <c:numFmt formatCode="General" sourceLinked="1"/>
        <c:majorTickMark val="out"/>
        <c:minorTickMark val="none"/>
        <c:tickLblPos val="nextTo"/>
        <c:txPr>
          <a:bodyPr/>
          <a:lstStyle/>
          <a:p>
            <a:pPr>
              <a:defRPr sz="1100" b="1" i="0" baseline="0">
                <a:solidFill>
                  <a:schemeClr val="accent1">
                    <a:lumMod val="50000"/>
                  </a:schemeClr>
                </a:solidFill>
              </a:defRPr>
            </a:pPr>
            <a:endParaRPr lang="en-US"/>
          </a:p>
        </c:txPr>
        <c:crossAx val="553603624"/>
        <c:crosses val="autoZero"/>
        <c:auto val="1"/>
        <c:lblAlgn val="ctr"/>
        <c:lblOffset val="100"/>
        <c:noMultiLvlLbl val="0"/>
      </c:catAx>
      <c:valAx>
        <c:axId val="553603624"/>
        <c:scaling>
          <c:orientation val="minMax"/>
          <c:max val="1000"/>
          <c:min val="0"/>
        </c:scaling>
        <c:delete val="0"/>
        <c:axPos val="l"/>
        <c:majorGridlines>
          <c:spPr>
            <a:ln>
              <a:prstDash val="sysDot"/>
            </a:ln>
          </c:spPr>
        </c:majorGridlines>
        <c:title>
          <c:tx>
            <c:rich>
              <a:bodyPr rot="-5400000" vert="horz"/>
              <a:lstStyle/>
              <a:p>
                <a:pPr>
                  <a:defRPr sz="1200" baseline="0">
                    <a:solidFill>
                      <a:schemeClr val="accent1">
                        <a:lumMod val="50000"/>
                      </a:schemeClr>
                    </a:solidFill>
                  </a:defRPr>
                </a:pPr>
                <a:r>
                  <a:rPr lang="en-US" sz="1200" baseline="0">
                    <a:solidFill>
                      <a:schemeClr val="accent1">
                        <a:lumMod val="50000"/>
                      </a:schemeClr>
                    </a:solidFill>
                  </a:rPr>
                  <a:t>Annual  TAC  (t)</a:t>
                </a:r>
              </a:p>
            </c:rich>
          </c:tx>
          <c:layout>
            <c:manualLayout>
              <c:xMode val="edge"/>
              <c:yMode val="edge"/>
              <c:x val="0"/>
              <c:y val="0.35706393674924952"/>
            </c:manualLayout>
          </c:layout>
          <c:overlay val="0"/>
        </c:title>
        <c:numFmt formatCode="0" sourceLinked="1"/>
        <c:majorTickMark val="out"/>
        <c:minorTickMark val="none"/>
        <c:tickLblPos val="nextTo"/>
        <c:txPr>
          <a:bodyPr/>
          <a:lstStyle/>
          <a:p>
            <a:pPr>
              <a:defRPr sz="1100" b="1" i="0" baseline="0">
                <a:solidFill>
                  <a:schemeClr val="accent1">
                    <a:lumMod val="50000"/>
                  </a:schemeClr>
                </a:solidFill>
              </a:defRPr>
            </a:pPr>
            <a:endParaRPr lang="en-US"/>
          </a:p>
        </c:txPr>
        <c:crossAx val="553603232"/>
        <c:crosses val="autoZero"/>
        <c:crossBetween val="between"/>
        <c:majorUnit val="200"/>
      </c:valAx>
      <c:spPr>
        <a:solidFill>
          <a:srgbClr val="FFFFE5"/>
        </a:solidFill>
        <a:ln>
          <a:solidFill>
            <a:schemeClr val="tx1">
              <a:lumMod val="65000"/>
              <a:lumOff val="35000"/>
            </a:schemeClr>
          </a:solidFill>
        </a:ln>
      </c:spPr>
    </c:plotArea>
    <c:legend>
      <c:legendPos val="r"/>
      <c:layout>
        <c:manualLayout>
          <c:xMode val="edge"/>
          <c:yMode val="edge"/>
          <c:x val="0.75196265982008137"/>
          <c:y val="0.15006779371652496"/>
          <c:w val="0.20141805143609084"/>
          <c:h val="0.11397533221898859"/>
        </c:manualLayout>
      </c:layout>
      <c:overlay val="0"/>
    </c:legend>
    <c:plotVisOnly val="1"/>
    <c:dispBlanksAs val="gap"/>
    <c:showDLblsOverMax val="0"/>
  </c:chart>
  <c:spPr>
    <a:solidFill>
      <a:schemeClr val="accent1">
        <a:lumMod val="40000"/>
        <a:lumOff val="60000"/>
      </a:schemeClr>
    </a:solidFill>
    <a:ln>
      <a:noFill/>
    </a:ln>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Regression survey 1+ UP TO 2015</a:t>
            </a:r>
          </a:p>
        </c:rich>
      </c:tx>
      <c:layout>
        <c:manualLayout>
          <c:xMode val="edge"/>
          <c:yMode val="edge"/>
          <c:x val="0.25294570052888393"/>
          <c:y val="1.716738197424892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2540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0"/>
            <c:dispEq val="1"/>
            <c:trendlineLbl>
              <c:layout>
                <c:manualLayout>
                  <c:x val="4.9304049032174703E-2"/>
                  <c:y val="-0.14693476620143528"/>
                </c:manualLayout>
              </c:layout>
              <c:numFmt formatCode="General" sourceLinked="0"/>
              <c:spPr>
                <a:noFill/>
                <a:ln>
                  <a:noFill/>
                </a:ln>
                <a:effectLst/>
              </c:spPr>
              <c:txPr>
                <a:bodyPr rot="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endParaRPr lang="en-US"/>
                </a:p>
              </c:txPr>
            </c:trendlineLbl>
          </c:trendline>
          <c:xVal>
            <c:numRef>
              <c:f>'Details of Calculations'!$C$78:$C$87</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xVal>
          <c:yVal>
            <c:numRef>
              <c:f>'Details of Calculations'!$N$78:$N$87</c:f>
              <c:numCache>
                <c:formatCode>General</c:formatCode>
                <c:ptCount val="10"/>
                <c:pt idx="0">
                  <c:v>1.7509374747077999</c:v>
                </c:pt>
                <c:pt idx="1">
                  <c:v>1.5260563034950492</c:v>
                </c:pt>
                <c:pt idx="2">
                  <c:v>0.92821930273942876</c:v>
                </c:pt>
                <c:pt idx="8">
                  <c:v>1.6620303625532709</c:v>
                </c:pt>
                <c:pt idx="9">
                  <c:v>1.9056832155463692</c:v>
                </c:pt>
              </c:numCache>
            </c:numRef>
          </c:yVal>
          <c:smooth val="0"/>
        </c:ser>
        <c:dLbls>
          <c:showLegendKey val="0"/>
          <c:showVal val="0"/>
          <c:showCatName val="0"/>
          <c:showSerName val="0"/>
          <c:showPercent val="0"/>
          <c:showBubbleSize val="0"/>
        </c:dLbls>
        <c:axId val="550530176"/>
        <c:axId val="550530568"/>
      </c:scatterChart>
      <c:valAx>
        <c:axId val="55053017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50530568"/>
        <c:crosses val="autoZero"/>
        <c:crossBetween val="midCat"/>
      </c:valAx>
      <c:valAx>
        <c:axId val="5505305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50530176"/>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56" l="0.70000000000000051" r="0.70000000000000051" t="0.75000000000000056" header="0.30000000000000027" footer="0.30000000000000027"/>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Regression survey 0+ up to 2015</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2540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0"/>
            <c:dispEq val="1"/>
            <c:trendlineLbl>
              <c:layout>
                <c:manualLayout>
                  <c:x val="4.9304049032174703E-2"/>
                  <c:y val="-0.14693476620143528"/>
                </c:manualLayout>
              </c:layout>
              <c:numFmt formatCode="General" sourceLinked="0"/>
              <c:spPr>
                <a:noFill/>
                <a:ln>
                  <a:noFill/>
                </a:ln>
                <a:effectLst/>
              </c:spPr>
              <c:txPr>
                <a:bodyPr rot="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endParaRPr lang="en-US"/>
                </a:p>
              </c:txPr>
            </c:trendlineLbl>
          </c:trendline>
          <c:xVal>
            <c:numRef>
              <c:f>'Details of Calculations'!$C$78:$C$87</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xVal>
          <c:yVal>
            <c:numRef>
              <c:f>'Details of Calculations'!$M$78:$M$87</c:f>
              <c:numCache>
                <c:formatCode>General</c:formatCode>
                <c:ptCount val="10"/>
                <c:pt idx="0">
                  <c:v>-0.44145504584131956</c:v>
                </c:pt>
                <c:pt idx="1">
                  <c:v>-3.407398033375144E-2</c:v>
                </c:pt>
                <c:pt idx="2">
                  <c:v>9.6400494286315155E-2</c:v>
                </c:pt>
                <c:pt idx="8">
                  <c:v>0.23182575169704359</c:v>
                </c:pt>
                <c:pt idx="9">
                  <c:v>0.11118352896061494</c:v>
                </c:pt>
              </c:numCache>
            </c:numRef>
          </c:yVal>
          <c:smooth val="0"/>
        </c:ser>
        <c:dLbls>
          <c:showLegendKey val="0"/>
          <c:showVal val="0"/>
          <c:showCatName val="0"/>
          <c:showSerName val="0"/>
          <c:showPercent val="0"/>
          <c:showBubbleSize val="0"/>
        </c:dLbls>
        <c:axId val="657300584"/>
        <c:axId val="657300976"/>
      </c:scatterChart>
      <c:valAx>
        <c:axId val="65730058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7300976"/>
        <c:crosses val="autoZero"/>
        <c:crossBetween val="midCat"/>
      </c:valAx>
      <c:valAx>
        <c:axId val="65730097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7300584"/>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56" l="0.70000000000000051" r="0.70000000000000051" t="0.75000000000000056" header="0.30000000000000027" footer="0.30000000000000027"/>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image" Target="../media/image3.png"/><Relationship Id="rId4" Type="http://schemas.openxmlformats.org/officeDocument/2006/relationships/chart" Target="../charts/chart4.xml"/><Relationship Id="rId9" Type="http://schemas.openxmlformats.org/officeDocument/2006/relationships/image" Target="../media/image2.png"/></Relationships>
</file>

<file path=xl/drawings/_rels/drawing3.xml.rels><?xml version="1.0" encoding="UTF-8" standalone="yes"?>
<Relationships xmlns="http://schemas.openxmlformats.org/package/2006/relationships"><Relationship Id="rId8" Type="http://schemas.openxmlformats.org/officeDocument/2006/relationships/image" Target="../media/image2.png"/><Relationship Id="rId3" Type="http://schemas.openxmlformats.org/officeDocument/2006/relationships/chart" Target="../charts/chart10.xml"/><Relationship Id="rId7" Type="http://schemas.openxmlformats.org/officeDocument/2006/relationships/chart" Target="../charts/chart14.xml"/><Relationship Id="rId2" Type="http://schemas.openxmlformats.org/officeDocument/2006/relationships/chart" Target="../charts/chart9.xml"/><Relationship Id="rId1" Type="http://schemas.openxmlformats.org/officeDocument/2006/relationships/chart" Target="../charts/chart8.xml"/><Relationship Id="rId6" Type="http://schemas.openxmlformats.org/officeDocument/2006/relationships/chart" Target="../charts/chart13.xml"/><Relationship Id="rId5" Type="http://schemas.openxmlformats.org/officeDocument/2006/relationships/chart" Target="../charts/chart12.xml"/><Relationship Id="rId4" Type="http://schemas.openxmlformats.org/officeDocument/2006/relationships/chart" Target="../charts/chart11.xml"/><Relationship Id="rId9"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6.wmf"/><Relationship Id="rId2" Type="http://schemas.openxmlformats.org/officeDocument/2006/relationships/image" Target="../media/image5.emf"/><Relationship Id="rId1" Type="http://schemas.openxmlformats.org/officeDocument/2006/relationships/image" Target="../media/image4.wmf"/><Relationship Id="rId6" Type="http://schemas.openxmlformats.org/officeDocument/2006/relationships/image" Target="../media/image9.wmf"/><Relationship Id="rId5" Type="http://schemas.openxmlformats.org/officeDocument/2006/relationships/image" Target="../media/image8.wmf"/><Relationship Id="rId4" Type="http://schemas.openxmlformats.org/officeDocument/2006/relationships/image" Target="../media/image7.wmf"/></Relationships>
</file>

<file path=xl/drawings/drawing1.xml><?xml version="1.0" encoding="utf-8"?>
<xdr:wsDr xmlns:xdr="http://schemas.openxmlformats.org/drawingml/2006/spreadsheetDrawing" xmlns:a="http://schemas.openxmlformats.org/drawingml/2006/main">
  <xdr:twoCellAnchor>
    <xdr:from>
      <xdr:col>20</xdr:col>
      <xdr:colOff>533399</xdr:colOff>
      <xdr:row>59</xdr:row>
      <xdr:rowOff>85725</xdr:rowOff>
    </xdr:from>
    <xdr:to>
      <xdr:col>32</xdr:col>
      <xdr:colOff>180974</xdr:colOff>
      <xdr:row>81</xdr:row>
      <xdr:rowOff>123825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21</xdr:col>
      <xdr:colOff>0</xdr:colOff>
      <xdr:row>82</xdr:row>
      <xdr:rowOff>152400</xdr:rowOff>
    </xdr:from>
    <xdr:to>
      <xdr:col>32</xdr:col>
      <xdr:colOff>257175</xdr:colOff>
      <xdr:row>114</xdr:row>
      <xdr:rowOff>152400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1031874</xdr:colOff>
      <xdr:row>24</xdr:row>
      <xdr:rowOff>0</xdr:rowOff>
    </xdr:from>
    <xdr:to>
      <xdr:col>22</xdr:col>
      <xdr:colOff>600981</xdr:colOff>
      <xdr:row>37</xdr:row>
      <xdr:rowOff>179294</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430894</xdr:colOff>
      <xdr:row>24</xdr:row>
      <xdr:rowOff>11339</xdr:rowOff>
    </xdr:from>
    <xdr:to>
      <xdr:col>15</xdr:col>
      <xdr:colOff>1043214</xdr:colOff>
      <xdr:row>37</xdr:row>
      <xdr:rowOff>123265</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419554</xdr:colOff>
      <xdr:row>37</xdr:row>
      <xdr:rowOff>134470</xdr:rowOff>
    </xdr:from>
    <xdr:to>
      <xdr:col>15</xdr:col>
      <xdr:colOff>1031875</xdr:colOff>
      <xdr:row>50</xdr:row>
      <xdr:rowOff>192767</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1043214</xdr:colOff>
      <xdr:row>37</xdr:row>
      <xdr:rowOff>123265</xdr:rowOff>
    </xdr:from>
    <xdr:to>
      <xdr:col>22</xdr:col>
      <xdr:colOff>600982</xdr:colOff>
      <xdr:row>50</xdr:row>
      <xdr:rowOff>192768</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xdr:col>
      <xdr:colOff>283482</xdr:colOff>
      <xdr:row>11</xdr:row>
      <xdr:rowOff>952500</xdr:rowOff>
    </xdr:from>
    <xdr:to>
      <xdr:col>19</xdr:col>
      <xdr:colOff>521607</xdr:colOff>
      <xdr:row>24</xdr:row>
      <xdr:rowOff>34018</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13</xdr:col>
      <xdr:colOff>941294</xdr:colOff>
      <xdr:row>4</xdr:row>
      <xdr:rowOff>67304</xdr:rowOff>
    </xdr:from>
    <xdr:to>
      <xdr:col>22</xdr:col>
      <xdr:colOff>358588</xdr:colOff>
      <xdr:row>11</xdr:row>
      <xdr:rowOff>655734</xdr:rowOff>
    </xdr:to>
    <xdr:pic>
      <xdr:nvPicPr>
        <xdr:cNvPr id="3078" name="Picture 6"/>
        <xdr:cNvPicPr>
          <a:picLocks noChangeAspect="1" noChangeArrowheads="1"/>
        </xdr:cNvPicPr>
      </xdr:nvPicPr>
      <xdr:blipFill>
        <a:blip xmlns:r="http://schemas.openxmlformats.org/officeDocument/2006/relationships" r:embed="rId8" cstate="print"/>
        <a:srcRect/>
        <a:stretch>
          <a:fillRect/>
        </a:stretch>
      </xdr:blipFill>
      <xdr:spPr bwMode="auto">
        <a:xfrm flipH="1">
          <a:off x="11418794" y="1042216"/>
          <a:ext cx="6723529" cy="3022628"/>
        </a:xfrm>
        <a:prstGeom prst="rect">
          <a:avLst/>
        </a:prstGeom>
        <a:noFill/>
        <a:ln w="1">
          <a:noFill/>
          <a:miter lim="800000"/>
          <a:headEnd/>
          <a:tailEnd type="none" w="med" len="med"/>
        </a:ln>
        <a:effectLst/>
      </xdr:spPr>
    </xdr:pic>
    <xdr:clientData/>
  </xdr:twoCellAnchor>
  <xdr:twoCellAnchor editAs="oneCell">
    <xdr:from>
      <xdr:col>19</xdr:col>
      <xdr:colOff>560294</xdr:colOff>
      <xdr:row>0</xdr:row>
      <xdr:rowOff>78442</xdr:rowOff>
    </xdr:from>
    <xdr:to>
      <xdr:col>23</xdr:col>
      <xdr:colOff>156882</xdr:colOff>
      <xdr:row>3</xdr:row>
      <xdr:rowOff>104943</xdr:rowOff>
    </xdr:to>
    <xdr:pic>
      <xdr:nvPicPr>
        <xdr:cNvPr id="14" name="Picture 13" descr="AFMA Stacked"/>
        <xdr:cNvPicPr>
          <a:picLocks noChangeAspect="1"/>
        </xdr:cNvPicPr>
      </xdr:nvPicPr>
      <xdr:blipFill>
        <a:blip xmlns:r="http://schemas.openxmlformats.org/officeDocument/2006/relationships" r:embed="rId9" cstate="screen">
          <a:duotone>
            <a:schemeClr val="accent1">
              <a:shade val="45000"/>
              <a:satMod val="135000"/>
            </a:schemeClr>
            <a:prstClr val="white"/>
          </a:duotone>
          <a:lum bright="-17000" contrast="36000"/>
        </a:blip>
        <a:srcRect/>
        <a:stretch>
          <a:fillRect/>
        </a:stretch>
      </xdr:blipFill>
      <xdr:spPr bwMode="auto">
        <a:xfrm>
          <a:off x="16517470" y="78442"/>
          <a:ext cx="2028265" cy="799707"/>
        </a:xfrm>
        <a:prstGeom prst="rect">
          <a:avLst/>
        </a:prstGeom>
        <a:noFill/>
        <a:ln w="9525">
          <a:noFill/>
          <a:miter lim="800000"/>
          <a:headEnd/>
          <a:tailEnd/>
        </a:ln>
      </xdr:spPr>
    </xdr:pic>
    <xdr:clientData/>
  </xdr:twoCellAnchor>
  <xdr:twoCellAnchor editAs="oneCell">
    <xdr:from>
      <xdr:col>1</xdr:col>
      <xdr:colOff>24653</xdr:colOff>
      <xdr:row>0</xdr:row>
      <xdr:rowOff>49305</xdr:rowOff>
    </xdr:from>
    <xdr:to>
      <xdr:col>2</xdr:col>
      <xdr:colOff>818030</xdr:colOff>
      <xdr:row>4</xdr:row>
      <xdr:rowOff>71717</xdr:rowOff>
    </xdr:to>
    <xdr:pic>
      <xdr:nvPicPr>
        <xdr:cNvPr id="10" name="Picture 9"/>
        <xdr:cNvPicPr>
          <a:picLocks noChangeAspect="1"/>
        </xdr:cNvPicPr>
      </xdr:nvPicPr>
      <xdr:blipFill>
        <a:blip xmlns:r="http://schemas.openxmlformats.org/officeDocument/2006/relationships" r:embed="rId10"/>
        <a:stretch>
          <a:fillRect/>
        </a:stretch>
      </xdr:blipFill>
      <xdr:spPr>
        <a:xfrm>
          <a:off x="24653" y="49305"/>
          <a:ext cx="999565" cy="999565"/>
        </a:xfrm>
        <a:prstGeom prst="rect">
          <a:avLst/>
        </a:prstGeom>
        <a:solidFill>
          <a:schemeClr val="bg1">
            <a:alpha val="0"/>
          </a:schemeClr>
        </a:solidFill>
        <a:effectLst/>
      </xdr:spPr>
    </xdr:pic>
    <xdr:clientData/>
  </xdr:twoCellAnchor>
  <xdr:twoCellAnchor>
    <xdr:from>
      <xdr:col>9</xdr:col>
      <xdr:colOff>174401</xdr:colOff>
      <xdr:row>14</xdr:row>
      <xdr:rowOff>107324</xdr:rowOff>
    </xdr:from>
    <xdr:to>
      <xdr:col>12</xdr:col>
      <xdr:colOff>58079</xdr:colOff>
      <xdr:row>18</xdr:row>
      <xdr:rowOff>1</xdr:rowOff>
    </xdr:to>
    <xdr:sp macro="" textlink="">
      <xdr:nvSpPr>
        <xdr:cNvPr id="9" name="Left Arrow 8"/>
        <xdr:cNvSpPr/>
      </xdr:nvSpPr>
      <xdr:spPr>
        <a:xfrm>
          <a:off x="7097450" y="5287995"/>
          <a:ext cx="2427550" cy="1240116"/>
        </a:xfrm>
        <a:prstGeom prst="leftArrow">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9</xdr:col>
      <xdr:colOff>615640</xdr:colOff>
      <xdr:row>15</xdr:row>
      <xdr:rowOff>185854</xdr:rowOff>
    </xdr:from>
    <xdr:to>
      <xdr:col>12</xdr:col>
      <xdr:colOff>104542</xdr:colOff>
      <xdr:row>17</xdr:row>
      <xdr:rowOff>23232</xdr:rowOff>
    </xdr:to>
    <xdr:sp macro="" textlink="">
      <xdr:nvSpPr>
        <xdr:cNvPr id="11" name="TextBox 10"/>
        <xdr:cNvSpPr txBox="1"/>
      </xdr:nvSpPr>
      <xdr:spPr>
        <a:xfrm>
          <a:off x="7538689" y="5633689"/>
          <a:ext cx="2032774" cy="6388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600" b="1"/>
            <a:t>ENTER</a:t>
          </a:r>
          <a:r>
            <a:rPr lang="en-AU" sz="1600" b="1" baseline="0"/>
            <a:t> UPDATED DATA HERE</a:t>
          </a:r>
          <a:endParaRPr lang="en-AU" sz="1600" b="1"/>
        </a:p>
      </xdr:txBody>
    </xdr:sp>
    <xdr:clientData/>
  </xdr:twoCellAnchor>
  <xdr:twoCellAnchor>
    <xdr:from>
      <xdr:col>3</xdr:col>
      <xdr:colOff>580791</xdr:colOff>
      <xdr:row>23</xdr:row>
      <xdr:rowOff>23231</xdr:rowOff>
    </xdr:from>
    <xdr:to>
      <xdr:col>11</xdr:col>
      <xdr:colOff>801493</xdr:colOff>
      <xdr:row>23</xdr:row>
      <xdr:rowOff>267164</xdr:rowOff>
    </xdr:to>
    <xdr:sp macro="" textlink="">
      <xdr:nvSpPr>
        <xdr:cNvPr id="12" name="Bent-Up Arrow 11"/>
        <xdr:cNvSpPr/>
      </xdr:nvSpPr>
      <xdr:spPr>
        <a:xfrm flipH="1">
          <a:off x="1904998" y="8073018"/>
          <a:ext cx="7352836" cy="243933"/>
        </a:xfrm>
        <a:prstGeom prst="bentUp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8</xdr:col>
      <xdr:colOff>500875</xdr:colOff>
      <xdr:row>21</xdr:row>
      <xdr:rowOff>175632</xdr:rowOff>
    </xdr:from>
    <xdr:to>
      <xdr:col>12</xdr:col>
      <xdr:colOff>371707</xdr:colOff>
      <xdr:row>23</xdr:row>
      <xdr:rowOff>280174</xdr:rowOff>
    </xdr:to>
    <xdr:sp macro="" textlink="">
      <xdr:nvSpPr>
        <xdr:cNvPr id="15" name="TextBox 14"/>
        <xdr:cNvSpPr txBox="1"/>
      </xdr:nvSpPr>
      <xdr:spPr>
        <a:xfrm>
          <a:off x="6459808" y="7621394"/>
          <a:ext cx="3378820" cy="7085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800" b="1">
              <a:solidFill>
                <a:srgbClr val="FF0000"/>
              </a:solidFill>
            </a:rPr>
            <a:t>RBC (AUS</a:t>
          </a:r>
          <a:r>
            <a:rPr lang="en-AU" sz="1800" b="1" baseline="0">
              <a:solidFill>
                <a:srgbClr val="FF0000"/>
              </a:solidFill>
            </a:rPr>
            <a:t> AND PNG)</a:t>
          </a:r>
          <a:r>
            <a:rPr lang="en-AU" sz="1800" b="1">
              <a:solidFill>
                <a:srgbClr val="FF0000"/>
              </a:solidFill>
            </a:rPr>
            <a:t> </a:t>
          </a:r>
        </a:p>
        <a:p>
          <a:r>
            <a:rPr lang="en-AU" sz="1800" b="1">
              <a:solidFill>
                <a:srgbClr val="FF0000"/>
              </a:solidFill>
            </a:rPr>
            <a:t>CALCULATED</a:t>
          </a:r>
          <a:r>
            <a:rPr lang="en-AU" sz="1800" b="1" baseline="0">
              <a:solidFill>
                <a:srgbClr val="FF0000"/>
              </a:solidFill>
            </a:rPr>
            <a:t> FOR NEXT YEAR</a:t>
          </a:r>
          <a:endParaRPr lang="en-AU" sz="1800" b="1">
            <a:solidFill>
              <a:srgbClr val="FF0000"/>
            </a:solidFill>
          </a:endParaRPr>
        </a:p>
      </xdr:txBody>
    </xdr:sp>
    <xdr:clientData/>
  </xdr:twoCellAnchor>
  <xdr:twoCellAnchor>
    <xdr:from>
      <xdr:col>1</xdr:col>
      <xdr:colOff>58079</xdr:colOff>
      <xdr:row>54</xdr:row>
      <xdr:rowOff>0</xdr:rowOff>
    </xdr:from>
    <xdr:to>
      <xdr:col>33</xdr:col>
      <xdr:colOff>190500</xdr:colOff>
      <xdr:row>144</xdr:row>
      <xdr:rowOff>63500</xdr:rowOff>
    </xdr:to>
    <xdr:sp macro="" textlink="">
      <xdr:nvSpPr>
        <xdr:cNvPr id="13" name="Rectangle 12"/>
        <xdr:cNvSpPr/>
      </xdr:nvSpPr>
      <xdr:spPr>
        <a:xfrm>
          <a:off x="58079" y="15859125"/>
          <a:ext cx="24385452" cy="1862534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0</xdr:colOff>
          <xdr:row>7</xdr:row>
          <xdr:rowOff>0</xdr:rowOff>
        </xdr:from>
        <xdr:to>
          <xdr:col>14</xdr:col>
          <xdr:colOff>247650</xdr:colOff>
          <xdr:row>9</xdr:row>
          <xdr:rowOff>76200</xdr:rowOff>
        </xdr:to>
        <xdr:sp macro="" textlink="">
          <xdr:nvSpPr>
            <xdr:cNvPr id="4103" name="Object 7" hidden="1">
              <a:extLst>
                <a:ext uri="{63B3BB69-23CF-44E3-9099-C40C66FF867C}">
                  <a14:compatExt spid="_x0000_s410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19050</xdr:colOff>
          <xdr:row>8</xdr:row>
          <xdr:rowOff>133350</xdr:rowOff>
        </xdr:from>
        <xdr:to>
          <xdr:col>2</xdr:col>
          <xdr:colOff>47625</xdr:colOff>
          <xdr:row>11</xdr:row>
          <xdr:rowOff>114300</xdr:rowOff>
        </xdr:to>
        <xdr:sp macro="" textlink="">
          <xdr:nvSpPr>
            <xdr:cNvPr id="4102" name="Object 6" hidden="1">
              <a:extLst>
                <a:ext uri="{63B3BB69-23CF-44E3-9099-C40C66FF867C}">
                  <a14:compatExt spid="_x0000_s41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12</xdr:row>
          <xdr:rowOff>0</xdr:rowOff>
        </xdr:from>
        <xdr:to>
          <xdr:col>0</xdr:col>
          <xdr:colOff>295275</xdr:colOff>
          <xdr:row>12</xdr:row>
          <xdr:rowOff>200025</xdr:rowOff>
        </xdr:to>
        <xdr:sp macro="" textlink="">
          <xdr:nvSpPr>
            <xdr:cNvPr id="4100" name="Object 4" hidden="1">
              <a:extLst>
                <a:ext uri="{63B3BB69-23CF-44E3-9099-C40C66FF867C}">
                  <a14:compatExt spid="_x0000_s41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13</xdr:row>
          <xdr:rowOff>0</xdr:rowOff>
        </xdr:from>
        <xdr:to>
          <xdr:col>0</xdr:col>
          <xdr:colOff>361950</xdr:colOff>
          <xdr:row>13</xdr:row>
          <xdr:rowOff>200025</xdr:rowOff>
        </xdr:to>
        <xdr:sp macro="" textlink="">
          <xdr:nvSpPr>
            <xdr:cNvPr id="4099" name="Object 3" hidden="1">
              <a:extLst>
                <a:ext uri="{63B3BB69-23CF-44E3-9099-C40C66FF867C}">
                  <a14:compatExt spid="_x0000_s409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14</xdr:row>
          <xdr:rowOff>0</xdr:rowOff>
        </xdr:from>
        <xdr:to>
          <xdr:col>0</xdr:col>
          <xdr:colOff>371475</xdr:colOff>
          <xdr:row>14</xdr:row>
          <xdr:rowOff>200025</xdr:rowOff>
        </xdr:to>
        <xdr:sp macro="" textlink="">
          <xdr:nvSpPr>
            <xdr:cNvPr id="4098" name="Object 2" hidden="1">
              <a:extLst>
                <a:ext uri="{63B3BB69-23CF-44E3-9099-C40C66FF867C}">
                  <a14:compatExt spid="_x0000_s409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15</xdr:row>
          <xdr:rowOff>0</xdr:rowOff>
        </xdr:from>
        <xdr:to>
          <xdr:col>1</xdr:col>
          <xdr:colOff>371475</xdr:colOff>
          <xdr:row>15</xdr:row>
          <xdr:rowOff>200025</xdr:rowOff>
        </xdr:to>
        <xdr:sp macro="" textlink="">
          <xdr:nvSpPr>
            <xdr:cNvPr id="4097" name="Object 1" hidden="1">
              <a:extLst>
                <a:ext uri="{63B3BB69-23CF-44E3-9099-C40C66FF867C}">
                  <a14:compatExt spid="_x0000_s409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20</xdr:col>
      <xdr:colOff>533399</xdr:colOff>
      <xdr:row>59</xdr:row>
      <xdr:rowOff>85725</xdr:rowOff>
    </xdr:from>
    <xdr:to>
      <xdr:col>32</xdr:col>
      <xdr:colOff>180974</xdr:colOff>
      <xdr:row>81</xdr:row>
      <xdr:rowOff>123825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21</xdr:col>
      <xdr:colOff>0</xdr:colOff>
      <xdr:row>82</xdr:row>
      <xdr:rowOff>152400</xdr:rowOff>
    </xdr:from>
    <xdr:to>
      <xdr:col>32</xdr:col>
      <xdr:colOff>257175</xdr:colOff>
      <xdr:row>114</xdr:row>
      <xdr:rowOff>152400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1031874</xdr:colOff>
      <xdr:row>24</xdr:row>
      <xdr:rowOff>0</xdr:rowOff>
    </xdr:from>
    <xdr:to>
      <xdr:col>22</xdr:col>
      <xdr:colOff>600981</xdr:colOff>
      <xdr:row>37</xdr:row>
      <xdr:rowOff>179294</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430894</xdr:colOff>
      <xdr:row>24</xdr:row>
      <xdr:rowOff>11339</xdr:rowOff>
    </xdr:from>
    <xdr:to>
      <xdr:col>15</xdr:col>
      <xdr:colOff>1043214</xdr:colOff>
      <xdr:row>37</xdr:row>
      <xdr:rowOff>123265</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419554</xdr:colOff>
      <xdr:row>37</xdr:row>
      <xdr:rowOff>134470</xdr:rowOff>
    </xdr:from>
    <xdr:to>
      <xdr:col>15</xdr:col>
      <xdr:colOff>1031875</xdr:colOff>
      <xdr:row>50</xdr:row>
      <xdr:rowOff>192767</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1043214</xdr:colOff>
      <xdr:row>37</xdr:row>
      <xdr:rowOff>123265</xdr:rowOff>
    </xdr:from>
    <xdr:to>
      <xdr:col>22</xdr:col>
      <xdr:colOff>600982</xdr:colOff>
      <xdr:row>50</xdr:row>
      <xdr:rowOff>192768</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xdr:col>
      <xdr:colOff>283482</xdr:colOff>
      <xdr:row>11</xdr:row>
      <xdr:rowOff>952500</xdr:rowOff>
    </xdr:from>
    <xdr:to>
      <xdr:col>19</xdr:col>
      <xdr:colOff>521607</xdr:colOff>
      <xdr:row>24</xdr:row>
      <xdr:rowOff>34018</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19</xdr:col>
      <xdr:colOff>560294</xdr:colOff>
      <xdr:row>0</xdr:row>
      <xdr:rowOff>78442</xdr:rowOff>
    </xdr:from>
    <xdr:to>
      <xdr:col>23</xdr:col>
      <xdr:colOff>156882</xdr:colOff>
      <xdr:row>3</xdr:row>
      <xdr:rowOff>104943</xdr:rowOff>
    </xdr:to>
    <xdr:pic>
      <xdr:nvPicPr>
        <xdr:cNvPr id="10" name="Picture 9" descr="AFMA Stacked"/>
        <xdr:cNvPicPr>
          <a:picLocks noChangeAspect="1"/>
        </xdr:cNvPicPr>
      </xdr:nvPicPr>
      <xdr:blipFill>
        <a:blip xmlns:r="http://schemas.openxmlformats.org/officeDocument/2006/relationships" r:embed="rId8" cstate="screen">
          <a:duotone>
            <a:schemeClr val="accent1">
              <a:shade val="45000"/>
              <a:satMod val="135000"/>
            </a:schemeClr>
            <a:prstClr val="white"/>
          </a:duotone>
          <a:lum bright="-17000" contrast="36000"/>
        </a:blip>
        <a:srcRect/>
        <a:stretch>
          <a:fillRect/>
        </a:stretch>
      </xdr:blipFill>
      <xdr:spPr bwMode="auto">
        <a:xfrm>
          <a:off x="16533719" y="78442"/>
          <a:ext cx="2044513" cy="798026"/>
        </a:xfrm>
        <a:prstGeom prst="rect">
          <a:avLst/>
        </a:prstGeom>
        <a:noFill/>
        <a:ln w="9525">
          <a:noFill/>
          <a:miter lim="800000"/>
          <a:headEnd/>
          <a:tailEnd/>
        </a:ln>
      </xdr:spPr>
    </xdr:pic>
    <xdr:clientData/>
  </xdr:twoCellAnchor>
  <xdr:twoCellAnchor editAs="oneCell">
    <xdr:from>
      <xdr:col>1</xdr:col>
      <xdr:colOff>24653</xdr:colOff>
      <xdr:row>0</xdr:row>
      <xdr:rowOff>49305</xdr:rowOff>
    </xdr:from>
    <xdr:to>
      <xdr:col>2</xdr:col>
      <xdr:colOff>818030</xdr:colOff>
      <xdr:row>53</xdr:row>
      <xdr:rowOff>71717</xdr:rowOff>
    </xdr:to>
    <xdr:pic>
      <xdr:nvPicPr>
        <xdr:cNvPr id="11" name="Picture 10"/>
        <xdr:cNvPicPr>
          <a:picLocks noChangeAspect="1"/>
        </xdr:cNvPicPr>
      </xdr:nvPicPr>
      <xdr:blipFill>
        <a:blip xmlns:r="http://schemas.openxmlformats.org/officeDocument/2006/relationships" r:embed="rId9"/>
        <a:stretch>
          <a:fillRect/>
        </a:stretch>
      </xdr:blipFill>
      <xdr:spPr>
        <a:xfrm>
          <a:off x="24653" y="49305"/>
          <a:ext cx="993402" cy="993962"/>
        </a:xfrm>
        <a:prstGeom prst="rect">
          <a:avLst/>
        </a:prstGeom>
        <a:solidFill>
          <a:schemeClr val="bg1">
            <a:alpha val="0"/>
          </a:schemeClr>
        </a:solidFill>
        <a:effectLst/>
      </xdr:spPr>
    </xdr:pic>
    <xdr:clientData/>
  </xdr:twoCellAnchor>
  <xdr:twoCellAnchor>
    <xdr:from>
      <xdr:col>9</xdr:col>
      <xdr:colOff>174402</xdr:colOff>
      <xdr:row>14</xdr:row>
      <xdr:rowOff>107324</xdr:rowOff>
    </xdr:from>
    <xdr:to>
      <xdr:col>10</xdr:col>
      <xdr:colOff>321972</xdr:colOff>
      <xdr:row>18</xdr:row>
      <xdr:rowOff>1</xdr:rowOff>
    </xdr:to>
    <xdr:sp macro="" textlink="">
      <xdr:nvSpPr>
        <xdr:cNvPr id="12" name="Left Arrow 11"/>
        <xdr:cNvSpPr/>
      </xdr:nvSpPr>
      <xdr:spPr>
        <a:xfrm>
          <a:off x="7099077" y="5279399"/>
          <a:ext cx="919095" cy="123570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8.wmf"/><Relationship Id="rId3" Type="http://schemas.openxmlformats.org/officeDocument/2006/relationships/vmlDrawing" Target="../drawings/vmlDrawing2.vml"/><Relationship Id="rId7" Type="http://schemas.openxmlformats.org/officeDocument/2006/relationships/image" Target="../media/image5.emf"/><Relationship Id="rId12" Type="http://schemas.openxmlformats.org/officeDocument/2006/relationships/oleObject" Target="../embeddings/oleObject5.bin"/><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oleObject" Target="../embeddings/oleObject2.bin"/><Relationship Id="rId11" Type="http://schemas.openxmlformats.org/officeDocument/2006/relationships/image" Target="../media/image7.wmf"/><Relationship Id="rId5" Type="http://schemas.openxmlformats.org/officeDocument/2006/relationships/image" Target="../media/image4.wmf"/><Relationship Id="rId15" Type="http://schemas.openxmlformats.org/officeDocument/2006/relationships/image" Target="../media/image9.wmf"/><Relationship Id="rId10" Type="http://schemas.openxmlformats.org/officeDocument/2006/relationships/oleObject" Target="../embeddings/oleObject4.bin"/><Relationship Id="rId4" Type="http://schemas.openxmlformats.org/officeDocument/2006/relationships/oleObject" Target="../embeddings/oleObject1.bin"/><Relationship Id="rId9" Type="http://schemas.openxmlformats.org/officeDocument/2006/relationships/image" Target="../media/image6.wmf"/><Relationship Id="rId14" Type="http://schemas.openxmlformats.org/officeDocument/2006/relationships/oleObject" Target="../embeddings/oleObject6.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146"/>
  <sheetViews>
    <sheetView tabSelected="1" topLeftCell="B18" zoomScale="82" zoomScaleNormal="82" workbookViewId="0">
      <selection activeCell="D50" sqref="D50:H50"/>
    </sheetView>
  </sheetViews>
  <sheetFormatPr defaultColWidth="9.140625" defaultRowHeight="15.75" x14ac:dyDescent="0.25"/>
  <cols>
    <col min="1" max="1" width="9.140625" style="75" hidden="1" customWidth="1"/>
    <col min="2" max="2" width="3" style="75" customWidth="1"/>
    <col min="3" max="3" width="16.85546875" style="3" customWidth="1"/>
    <col min="4" max="5" width="16.42578125" style="3" bestFit="1" customWidth="1"/>
    <col min="6" max="6" width="0" style="3" hidden="1" customWidth="1"/>
    <col min="7" max="7" width="17.85546875" style="3" customWidth="1"/>
    <col min="8" max="8" width="18.85546875" style="3" bestFit="1" customWidth="1"/>
    <col min="9" max="9" width="14.42578125" style="3" bestFit="1" customWidth="1"/>
    <col min="10" max="11" width="11.5703125" style="4" customWidth="1"/>
    <col min="12" max="12" width="15.140625" style="4" bestFit="1" customWidth="1"/>
    <col min="13" max="13" width="15" style="3" customWidth="1"/>
    <col min="14" max="14" width="15.85546875" style="3" customWidth="1"/>
    <col min="15" max="15" width="17.28515625" style="3" customWidth="1"/>
    <col min="16" max="16" width="18.7109375" style="3" customWidth="1"/>
    <col min="17" max="17" width="9.28515625" style="3" bestFit="1" customWidth="1"/>
    <col min="18" max="18" width="12" style="3" customWidth="1"/>
    <col min="19" max="20" width="9.28515625" style="3" bestFit="1" customWidth="1"/>
    <col min="21" max="23" width="9.140625" style="75"/>
    <col min="24" max="24" width="5.42578125" style="75" customWidth="1"/>
    <col min="25" max="16384" width="9.140625" style="75"/>
  </cols>
  <sheetData>
    <row r="1" spans="2:24" ht="25.15" customHeight="1" x14ac:dyDescent="0.35">
      <c r="B1" s="238" t="s">
        <v>96</v>
      </c>
      <c r="C1" s="239"/>
      <c r="D1" s="239"/>
      <c r="E1" s="239"/>
      <c r="F1" s="239"/>
      <c r="G1" s="239"/>
      <c r="H1" s="239"/>
      <c r="I1" s="239"/>
      <c r="J1" s="239"/>
      <c r="K1" s="239"/>
      <c r="L1" s="239"/>
      <c r="M1" s="239"/>
      <c r="N1" s="239"/>
      <c r="O1" s="239"/>
      <c r="P1" s="239"/>
      <c r="Q1" s="239"/>
      <c r="R1" s="239"/>
      <c r="S1" s="239"/>
      <c r="T1" s="239"/>
      <c r="U1" s="239"/>
      <c r="V1" s="239"/>
      <c r="W1" s="239"/>
      <c r="X1" s="240"/>
    </row>
    <row r="2" spans="2:24" ht="25.15" customHeight="1" thickBot="1" x14ac:dyDescent="0.4">
      <c r="B2" s="241" t="s">
        <v>80</v>
      </c>
      <c r="C2" s="242"/>
      <c r="D2" s="242"/>
      <c r="E2" s="242"/>
      <c r="F2" s="242"/>
      <c r="G2" s="242"/>
      <c r="H2" s="242"/>
      <c r="I2" s="242"/>
      <c r="J2" s="242"/>
      <c r="K2" s="242"/>
      <c r="L2" s="242"/>
      <c r="M2" s="242"/>
      <c r="N2" s="242"/>
      <c r="O2" s="242"/>
      <c r="P2" s="242"/>
      <c r="Q2" s="242"/>
      <c r="R2" s="242"/>
      <c r="S2" s="242"/>
      <c r="T2" s="242"/>
      <c r="U2" s="242"/>
      <c r="V2" s="242"/>
      <c r="W2" s="242"/>
      <c r="X2" s="243"/>
    </row>
    <row r="3" spans="2:24" ht="11.25" customHeight="1" x14ac:dyDescent="0.25">
      <c r="B3" s="76"/>
      <c r="C3" s="55"/>
      <c r="D3" s="56"/>
      <c r="E3" s="56"/>
      <c r="F3" s="56"/>
      <c r="G3" s="56"/>
      <c r="H3" s="56"/>
      <c r="I3" s="56"/>
      <c r="J3" s="56"/>
      <c r="K3" s="56"/>
      <c r="L3" s="56"/>
      <c r="M3" s="56"/>
      <c r="N3" s="56"/>
      <c r="O3" s="56"/>
      <c r="P3" s="56"/>
      <c r="Q3" s="56"/>
      <c r="R3" s="56"/>
      <c r="S3" s="56"/>
      <c r="T3" s="56"/>
      <c r="U3" s="77"/>
      <c r="V3" s="78"/>
      <c r="W3" s="78"/>
      <c r="X3" s="79"/>
    </row>
    <row r="4" spans="2:24" x14ac:dyDescent="0.25">
      <c r="B4" s="68"/>
      <c r="C4" s="57"/>
      <c r="D4" s="54"/>
      <c r="E4" s="54"/>
      <c r="F4" s="54"/>
      <c r="G4" s="54"/>
      <c r="H4" s="54"/>
      <c r="I4" s="54"/>
      <c r="J4" s="54"/>
      <c r="K4" s="54"/>
      <c r="L4" s="54"/>
      <c r="M4" s="54"/>
      <c r="N4" s="54"/>
      <c r="O4" s="53"/>
      <c r="P4" s="53"/>
      <c r="Q4" s="80"/>
      <c r="R4" s="54"/>
      <c r="S4" s="81"/>
      <c r="T4" s="54"/>
      <c r="U4" s="82"/>
      <c r="V4" s="59"/>
      <c r="W4" s="59"/>
      <c r="X4" s="60"/>
    </row>
    <row r="5" spans="2:24" ht="18" customHeight="1" x14ac:dyDescent="0.25">
      <c r="B5" s="68"/>
      <c r="C5" s="57"/>
      <c r="D5" s="54"/>
      <c r="E5" s="54"/>
      <c r="F5" s="54"/>
      <c r="G5" s="54"/>
      <c r="H5" s="54"/>
      <c r="I5" s="54"/>
      <c r="J5" s="54"/>
      <c r="K5" s="54"/>
      <c r="L5" s="54"/>
      <c r="M5" s="54"/>
      <c r="N5" s="54"/>
      <c r="O5" s="53"/>
      <c r="P5" s="53"/>
      <c r="Q5" s="80"/>
      <c r="R5" s="54"/>
      <c r="S5" s="81"/>
      <c r="T5" s="54"/>
      <c r="U5" s="82"/>
      <c r="V5" s="59"/>
      <c r="W5" s="59"/>
      <c r="X5" s="60"/>
    </row>
    <row r="6" spans="2:24" ht="21.75" thickBot="1" x14ac:dyDescent="0.4">
      <c r="B6" s="68"/>
      <c r="C6" s="237" t="s">
        <v>75</v>
      </c>
      <c r="D6" s="237"/>
      <c r="E6" s="54"/>
      <c r="F6" s="54"/>
      <c r="G6" s="54"/>
      <c r="H6" s="54"/>
      <c r="I6" s="54"/>
      <c r="J6" s="54"/>
      <c r="K6" s="54"/>
      <c r="L6" s="54"/>
      <c r="M6" s="54"/>
      <c r="N6" s="54"/>
      <c r="O6" s="53"/>
      <c r="P6" s="53"/>
      <c r="Q6" s="80"/>
      <c r="R6" s="54"/>
      <c r="S6" s="81"/>
      <c r="T6" s="54"/>
      <c r="U6" s="82"/>
      <c r="V6" s="59"/>
      <c r="W6" s="59"/>
      <c r="X6" s="60"/>
    </row>
    <row r="7" spans="2:24" ht="22.5" customHeight="1" x14ac:dyDescent="0.25">
      <c r="B7" s="68"/>
      <c r="C7" s="244" t="s">
        <v>85</v>
      </c>
      <c r="D7" s="245"/>
      <c r="E7" s="245"/>
      <c r="F7" s="245"/>
      <c r="G7" s="245"/>
      <c r="H7" s="245"/>
      <c r="I7" s="245"/>
      <c r="J7" s="245"/>
      <c r="K7" s="245"/>
      <c r="L7" s="246"/>
      <c r="M7" s="54"/>
      <c r="N7" s="54"/>
      <c r="O7" s="54"/>
      <c r="P7" s="54"/>
      <c r="Q7" s="54"/>
      <c r="R7" s="54"/>
      <c r="S7" s="54"/>
      <c r="T7" s="54"/>
      <c r="U7" s="59"/>
      <c r="V7" s="59"/>
      <c r="W7" s="59"/>
      <c r="X7" s="60"/>
    </row>
    <row r="8" spans="2:24" ht="34.9" customHeight="1" x14ac:dyDescent="0.25">
      <c r="B8" s="68"/>
      <c r="C8" s="223" t="s">
        <v>93</v>
      </c>
      <c r="D8" s="224"/>
      <c r="E8" s="224"/>
      <c r="F8" s="224"/>
      <c r="G8" s="224"/>
      <c r="H8" s="224"/>
      <c r="I8" s="224"/>
      <c r="J8" s="224"/>
      <c r="K8" s="224"/>
      <c r="L8" s="225"/>
      <c r="M8" s="53"/>
      <c r="N8" s="53"/>
      <c r="O8" s="53"/>
      <c r="P8" s="53"/>
      <c r="Q8" s="53"/>
      <c r="R8" s="53"/>
      <c r="S8" s="53"/>
      <c r="T8" s="53"/>
      <c r="U8" s="83"/>
      <c r="V8" s="83"/>
      <c r="W8" s="83"/>
      <c r="X8" s="84"/>
    </row>
    <row r="9" spans="2:24" ht="21.75" customHeight="1" x14ac:dyDescent="0.25">
      <c r="B9" s="68"/>
      <c r="C9" s="223" t="s">
        <v>83</v>
      </c>
      <c r="D9" s="224"/>
      <c r="E9" s="224"/>
      <c r="F9" s="224"/>
      <c r="G9" s="224"/>
      <c r="H9" s="224"/>
      <c r="I9" s="224"/>
      <c r="J9" s="224"/>
      <c r="K9" s="224"/>
      <c r="L9" s="225"/>
      <c r="M9" s="53"/>
      <c r="N9" s="53"/>
      <c r="O9" s="53"/>
      <c r="P9" s="53"/>
      <c r="Q9" s="53"/>
      <c r="R9" s="53"/>
      <c r="S9" s="53"/>
      <c r="T9" s="53"/>
      <c r="U9" s="83"/>
      <c r="V9" s="83"/>
      <c r="W9" s="83"/>
      <c r="X9" s="84"/>
    </row>
    <row r="10" spans="2:24" ht="33.75" customHeight="1" x14ac:dyDescent="0.25">
      <c r="B10" s="68"/>
      <c r="C10" s="223" t="s">
        <v>95</v>
      </c>
      <c r="D10" s="224"/>
      <c r="E10" s="224"/>
      <c r="F10" s="224"/>
      <c r="G10" s="224"/>
      <c r="H10" s="224"/>
      <c r="I10" s="224"/>
      <c r="J10" s="224"/>
      <c r="K10" s="224"/>
      <c r="L10" s="225"/>
      <c r="M10" s="53"/>
      <c r="N10" s="53"/>
      <c r="O10" s="53"/>
      <c r="P10" s="53"/>
      <c r="Q10" s="53"/>
      <c r="R10" s="53"/>
      <c r="S10" s="53"/>
      <c r="T10" s="53"/>
      <c r="U10" s="83"/>
      <c r="V10" s="83"/>
      <c r="W10" s="83"/>
      <c r="X10" s="84"/>
    </row>
    <row r="11" spans="2:24" ht="37.5" customHeight="1" x14ac:dyDescent="0.25">
      <c r="B11" s="68"/>
      <c r="C11" s="223" t="s">
        <v>87</v>
      </c>
      <c r="D11" s="224"/>
      <c r="E11" s="224"/>
      <c r="F11" s="224"/>
      <c r="G11" s="224"/>
      <c r="H11" s="224"/>
      <c r="I11" s="224"/>
      <c r="J11" s="224"/>
      <c r="K11" s="224"/>
      <c r="L11" s="225"/>
      <c r="M11" s="53"/>
      <c r="N11" s="53"/>
      <c r="O11" s="53"/>
      <c r="P11" s="53"/>
      <c r="Q11" s="53"/>
      <c r="R11" s="53"/>
      <c r="S11" s="53"/>
      <c r="T11" s="53"/>
      <c r="U11" s="83"/>
      <c r="V11" s="83"/>
      <c r="W11" s="83"/>
      <c r="X11" s="84"/>
    </row>
    <row r="12" spans="2:24" ht="104.25" customHeight="1" thickBot="1" x14ac:dyDescent="0.3">
      <c r="B12" s="68"/>
      <c r="C12" s="247" t="s">
        <v>91</v>
      </c>
      <c r="D12" s="248"/>
      <c r="E12" s="248"/>
      <c r="F12" s="248"/>
      <c r="G12" s="248"/>
      <c r="H12" s="248"/>
      <c r="I12" s="248"/>
      <c r="J12" s="248"/>
      <c r="K12" s="248"/>
      <c r="L12" s="249"/>
      <c r="M12" s="53"/>
      <c r="N12" s="53"/>
      <c r="O12" s="53"/>
      <c r="P12" s="53"/>
      <c r="Q12" s="53"/>
      <c r="R12" s="53"/>
      <c r="S12" s="53"/>
      <c r="T12" s="53"/>
      <c r="U12" s="83"/>
      <c r="V12" s="83"/>
      <c r="W12" s="83"/>
      <c r="X12" s="84"/>
    </row>
    <row r="13" spans="2:24" x14ac:dyDescent="0.25">
      <c r="B13" s="68"/>
      <c r="C13" s="58"/>
      <c r="D13" s="54"/>
      <c r="E13" s="54"/>
      <c r="F13" s="54"/>
      <c r="G13" s="54"/>
      <c r="H13" s="54"/>
      <c r="I13" s="54"/>
      <c r="J13" s="54"/>
      <c r="K13" s="54"/>
      <c r="L13" s="54"/>
      <c r="M13" s="54"/>
      <c r="N13" s="54"/>
      <c r="O13" s="54"/>
      <c r="P13" s="54"/>
      <c r="Q13" s="54"/>
      <c r="R13" s="54"/>
      <c r="S13" s="54"/>
      <c r="T13" s="54"/>
      <c r="U13" s="59"/>
      <c r="V13" s="59"/>
      <c r="W13" s="59"/>
      <c r="X13" s="60"/>
    </row>
    <row r="14" spans="2:24" ht="21" x14ac:dyDescent="0.35">
      <c r="B14" s="68"/>
      <c r="C14" s="222" t="s">
        <v>76</v>
      </c>
      <c r="D14" s="222"/>
      <c r="E14" s="222"/>
      <c r="F14" s="163"/>
      <c r="G14" s="163"/>
      <c r="H14" s="163"/>
      <c r="I14" s="163"/>
      <c r="J14" s="59"/>
      <c r="K14" s="59"/>
      <c r="L14" s="59"/>
      <c r="M14" s="59"/>
      <c r="N14" s="59"/>
      <c r="O14" s="59"/>
      <c r="P14" s="54"/>
      <c r="Q14" s="54"/>
      <c r="R14" s="54"/>
      <c r="S14" s="54"/>
      <c r="T14" s="54"/>
      <c r="U14" s="59"/>
      <c r="V14" s="59"/>
      <c r="W14" s="59"/>
      <c r="X14" s="60"/>
    </row>
    <row r="15" spans="2:24" ht="21" x14ac:dyDescent="0.25">
      <c r="B15" s="68"/>
      <c r="C15" s="164" t="s">
        <v>0</v>
      </c>
      <c r="D15" s="165" t="s">
        <v>79</v>
      </c>
      <c r="E15" s="226" t="s">
        <v>70</v>
      </c>
      <c r="F15" s="227"/>
      <c r="G15" s="228"/>
      <c r="H15" s="226" t="s">
        <v>69</v>
      </c>
      <c r="I15" s="228"/>
      <c r="J15" s="85"/>
      <c r="K15" s="85"/>
      <c r="L15" s="59"/>
      <c r="M15" s="59"/>
      <c r="N15" s="59"/>
      <c r="O15" s="59"/>
      <c r="P15" s="54"/>
      <c r="Q15" s="54"/>
      <c r="R15" s="54"/>
      <c r="S15" s="54"/>
      <c r="T15" s="54"/>
      <c r="U15" s="59"/>
      <c r="V15" s="59"/>
      <c r="W15" s="59"/>
      <c r="X15" s="60"/>
    </row>
    <row r="16" spans="2:24" ht="42" x14ac:dyDescent="0.35">
      <c r="B16" s="68"/>
      <c r="C16" s="166">
        <v>2015</v>
      </c>
      <c r="D16" s="167">
        <v>539</v>
      </c>
      <c r="E16" s="168" t="s">
        <v>71</v>
      </c>
      <c r="F16" s="169" t="s">
        <v>7</v>
      </c>
      <c r="G16" s="170" t="s">
        <v>73</v>
      </c>
      <c r="H16" s="168" t="s">
        <v>15</v>
      </c>
      <c r="I16" s="170" t="s">
        <v>16</v>
      </c>
      <c r="J16" s="59"/>
      <c r="K16" s="59"/>
      <c r="L16" s="59"/>
      <c r="M16" s="59"/>
      <c r="N16" s="59"/>
      <c r="O16" s="59"/>
      <c r="P16" s="54"/>
      <c r="Q16" s="54"/>
      <c r="R16" s="54"/>
      <c r="S16" s="54"/>
      <c r="T16" s="54"/>
      <c r="U16" s="59"/>
      <c r="V16" s="59"/>
      <c r="W16" s="59"/>
      <c r="X16" s="60"/>
    </row>
    <row r="17" spans="2:24" ht="26.25" x14ac:dyDescent="0.4">
      <c r="B17" s="68"/>
      <c r="C17" s="197">
        <v>2016</v>
      </c>
      <c r="D17" s="191">
        <v>530</v>
      </c>
      <c r="E17" s="192">
        <v>1.1759999999999999</v>
      </c>
      <c r="F17" s="193" t="s">
        <v>18</v>
      </c>
      <c r="G17" s="194">
        <v>2.798</v>
      </c>
      <c r="H17" s="195">
        <v>0.79</v>
      </c>
      <c r="I17" s="196">
        <v>0.59</v>
      </c>
      <c r="J17" s="59"/>
      <c r="K17" s="59"/>
      <c r="L17" s="59"/>
      <c r="M17" s="59"/>
      <c r="N17" s="59"/>
      <c r="O17" s="59"/>
      <c r="P17" s="54"/>
      <c r="Q17" s="54"/>
      <c r="R17" s="54"/>
      <c r="S17" s="54"/>
      <c r="T17" s="54"/>
      <c r="U17" s="59"/>
      <c r="V17" s="59"/>
      <c r="W17" s="59"/>
      <c r="X17" s="60"/>
    </row>
    <row r="18" spans="2:24" ht="21.75" customHeight="1" x14ac:dyDescent="0.25">
      <c r="B18" s="68"/>
      <c r="C18" s="59"/>
      <c r="D18" s="59"/>
      <c r="E18" s="59"/>
      <c r="F18" s="59"/>
      <c r="G18" s="59"/>
      <c r="H18" s="59"/>
      <c r="I18" s="59"/>
      <c r="J18" s="59"/>
      <c r="K18" s="59"/>
      <c r="L18" s="59"/>
      <c r="M18" s="59"/>
      <c r="N18" s="59"/>
      <c r="O18" s="59"/>
      <c r="P18" s="54"/>
      <c r="Q18" s="54"/>
      <c r="R18" s="54"/>
      <c r="S18" s="54"/>
      <c r="T18" s="54"/>
      <c r="U18" s="59"/>
      <c r="V18" s="59"/>
      <c r="W18" s="59"/>
      <c r="X18" s="60"/>
    </row>
    <row r="19" spans="2:24" ht="21" x14ac:dyDescent="0.35">
      <c r="B19" s="68"/>
      <c r="C19" s="178" t="s">
        <v>77</v>
      </c>
      <c r="D19" s="179"/>
      <c r="E19" s="179"/>
      <c r="F19" s="54"/>
      <c r="G19" s="54"/>
      <c r="H19" s="54"/>
      <c r="I19" s="54"/>
      <c r="J19" s="54"/>
      <c r="K19" s="54"/>
      <c r="L19" s="54"/>
      <c r="M19" s="54"/>
      <c r="N19" s="54"/>
      <c r="O19" s="54"/>
      <c r="P19" s="54"/>
      <c r="Q19" s="54"/>
      <c r="R19" s="54"/>
      <c r="S19" s="54"/>
      <c r="T19" s="54"/>
      <c r="U19" s="59"/>
      <c r="V19" s="59"/>
      <c r="W19" s="59"/>
      <c r="X19" s="60"/>
    </row>
    <row r="20" spans="2:24" ht="21" x14ac:dyDescent="0.25">
      <c r="B20" s="68"/>
      <c r="C20" s="180" t="s">
        <v>0</v>
      </c>
      <c r="D20" s="180" t="s">
        <v>34</v>
      </c>
      <c r="E20" s="181" t="s">
        <v>66</v>
      </c>
      <c r="F20" s="54"/>
      <c r="G20" s="54"/>
      <c r="H20" s="181" t="s">
        <v>94</v>
      </c>
      <c r="I20" s="54"/>
      <c r="J20" s="54"/>
      <c r="K20" s="54"/>
      <c r="L20" s="54"/>
      <c r="M20" s="54"/>
      <c r="N20" s="54"/>
      <c r="O20" s="54"/>
      <c r="P20" s="54"/>
      <c r="Q20" s="54"/>
      <c r="R20" s="54"/>
      <c r="S20" s="54"/>
      <c r="T20" s="54"/>
      <c r="U20" s="59"/>
      <c r="V20" s="59"/>
      <c r="W20" s="59"/>
      <c r="X20" s="60"/>
    </row>
    <row r="21" spans="2:24" ht="24.75" customHeight="1" x14ac:dyDescent="0.35">
      <c r="B21" s="68"/>
      <c r="C21" s="182">
        <v>2015</v>
      </c>
      <c r="D21" s="183">
        <f>I143</f>
        <v>701.9277871163797</v>
      </c>
      <c r="E21" s="184">
        <f>M142</f>
        <v>585.72531419036682</v>
      </c>
      <c r="F21" s="89" t="s">
        <v>68</v>
      </c>
      <c r="G21" s="54"/>
      <c r="H21" s="200"/>
      <c r="I21" s="54"/>
      <c r="J21" s="54"/>
      <c r="K21" s="54"/>
      <c r="L21" s="54"/>
      <c r="M21" s="54"/>
      <c r="N21" s="54"/>
      <c r="O21" s="54"/>
      <c r="P21" s="54"/>
      <c r="Q21" s="54"/>
      <c r="R21" s="54"/>
      <c r="S21" s="54"/>
      <c r="T21" s="54"/>
      <c r="U21" s="59"/>
      <c r="V21" s="59"/>
      <c r="W21" s="59"/>
      <c r="X21" s="60"/>
    </row>
    <row r="22" spans="2:24" ht="21" x14ac:dyDescent="0.35">
      <c r="B22" s="68"/>
      <c r="C22" s="185">
        <v>2016</v>
      </c>
      <c r="D22" s="186">
        <f>I102</f>
        <v>659.53264768390852</v>
      </c>
      <c r="E22" s="187">
        <f>M101</f>
        <v>587.25446909705033</v>
      </c>
      <c r="F22" s="90"/>
      <c r="G22" s="54"/>
      <c r="H22" s="201">
        <f>D22-E21</f>
        <v>73.807333493541705</v>
      </c>
      <c r="I22" s="54"/>
      <c r="J22" s="54"/>
      <c r="K22" s="54"/>
      <c r="L22" s="54"/>
      <c r="M22" s="54"/>
      <c r="N22" s="54"/>
      <c r="O22" s="54"/>
      <c r="P22" s="54"/>
      <c r="Q22" s="54"/>
      <c r="R22" s="54"/>
      <c r="S22" s="54"/>
      <c r="T22" s="54"/>
      <c r="U22" s="59"/>
      <c r="V22" s="59"/>
      <c r="W22" s="59"/>
      <c r="X22" s="60"/>
    </row>
    <row r="23" spans="2:24" ht="26.25" x14ac:dyDescent="0.4">
      <c r="B23" s="68"/>
      <c r="C23" s="198">
        <v>2017</v>
      </c>
      <c r="D23" s="199">
        <f>I112</f>
        <v>602.14358389501604</v>
      </c>
      <c r="E23" s="190">
        <f>M111</f>
        <v>520.33128069527004</v>
      </c>
      <c r="F23" s="91" t="str">
        <f>IF(G37&lt;1.25,"Yes","No")</f>
        <v>No</v>
      </c>
      <c r="G23" s="163" t="str">
        <f>IF(F38&lt;1.25,"ASSESSMENT","HCR")</f>
        <v>HCR</v>
      </c>
      <c r="H23" s="201">
        <f>D23-E22</f>
        <v>14.889114797965703</v>
      </c>
      <c r="I23" s="54"/>
      <c r="J23" s="54"/>
      <c r="K23" s="54"/>
      <c r="L23" s="54"/>
      <c r="M23" s="54"/>
      <c r="N23" s="54"/>
      <c r="O23" s="54"/>
      <c r="P23" s="54"/>
      <c r="Q23" s="54"/>
      <c r="R23" s="54"/>
      <c r="S23" s="54"/>
      <c r="T23" s="54"/>
      <c r="U23" s="59"/>
      <c r="V23" s="59"/>
      <c r="W23" s="59"/>
      <c r="X23" s="60"/>
    </row>
    <row r="24" spans="2:24" ht="23.25" customHeight="1" x14ac:dyDescent="0.25">
      <c r="B24" s="68"/>
      <c r="C24" s="59"/>
      <c r="D24" s="59"/>
      <c r="E24" s="59"/>
      <c r="F24" s="91" t="str">
        <f>IF(G38&lt;1.25,"Yes","No")</f>
        <v>No</v>
      </c>
      <c r="G24" s="54"/>
      <c r="H24" s="54"/>
      <c r="I24" s="54"/>
      <c r="J24" s="54"/>
      <c r="K24" s="54"/>
      <c r="L24" s="54"/>
      <c r="M24" s="54"/>
      <c r="N24" s="54"/>
      <c r="O24" s="54"/>
      <c r="P24" s="54"/>
      <c r="Q24" s="54"/>
      <c r="R24" s="54"/>
      <c r="S24" s="54"/>
      <c r="T24" s="54"/>
      <c r="U24" s="59"/>
      <c r="V24" s="59"/>
      <c r="W24" s="59"/>
      <c r="X24" s="60"/>
    </row>
    <row r="25" spans="2:24" x14ac:dyDescent="0.25">
      <c r="B25" s="68"/>
      <c r="C25" s="232" t="s">
        <v>78</v>
      </c>
      <c r="D25" s="232"/>
      <c r="E25" s="232"/>
      <c r="F25" s="232"/>
      <c r="G25" s="232"/>
      <c r="H25" s="54"/>
      <c r="I25" s="54"/>
      <c r="J25" s="54"/>
      <c r="K25" s="54"/>
      <c r="L25" s="54"/>
      <c r="M25" s="54"/>
      <c r="N25" s="54"/>
      <c r="O25" s="54"/>
      <c r="P25" s="54"/>
      <c r="Q25" s="54"/>
      <c r="R25" s="54"/>
      <c r="S25" s="54"/>
      <c r="T25" s="54"/>
      <c r="U25" s="59"/>
      <c r="V25" s="59"/>
      <c r="W25" s="59"/>
      <c r="X25" s="60"/>
    </row>
    <row r="26" spans="2:24" x14ac:dyDescent="0.25">
      <c r="B26" s="68"/>
      <c r="C26" s="92" t="s">
        <v>0</v>
      </c>
      <c r="D26" s="93" t="s">
        <v>67</v>
      </c>
      <c r="E26" s="234" t="s">
        <v>70</v>
      </c>
      <c r="F26" s="236"/>
      <c r="G26" s="235"/>
      <c r="H26" s="234" t="s">
        <v>69</v>
      </c>
      <c r="I26" s="235"/>
      <c r="J26" s="94" t="s">
        <v>81</v>
      </c>
      <c r="K26" s="94" t="s">
        <v>14</v>
      </c>
      <c r="L26" s="54"/>
      <c r="M26" s="54"/>
      <c r="N26" s="54"/>
      <c r="O26" s="54"/>
      <c r="P26" s="54"/>
      <c r="Q26" s="54"/>
      <c r="R26" s="54"/>
      <c r="S26" s="54"/>
      <c r="T26" s="54"/>
      <c r="U26" s="59"/>
      <c r="V26" s="59"/>
      <c r="W26" s="59"/>
      <c r="X26" s="60"/>
    </row>
    <row r="27" spans="2:24" x14ac:dyDescent="0.25">
      <c r="B27" s="68"/>
      <c r="C27" s="69"/>
      <c r="D27" s="95"/>
      <c r="E27" s="86" t="s">
        <v>71</v>
      </c>
      <c r="F27" s="87" t="s">
        <v>7</v>
      </c>
      <c r="G27" s="88" t="s">
        <v>73</v>
      </c>
      <c r="H27" s="211" t="s">
        <v>15</v>
      </c>
      <c r="I27" s="212" t="s">
        <v>16</v>
      </c>
      <c r="J27" s="96" t="s">
        <v>34</v>
      </c>
      <c r="K27" s="96" t="s">
        <v>10</v>
      </c>
      <c r="L27" s="54"/>
      <c r="M27" s="54"/>
      <c r="N27" s="54"/>
      <c r="O27" s="54"/>
      <c r="P27" s="54"/>
      <c r="Q27" s="54"/>
      <c r="R27" s="54"/>
      <c r="S27" s="54"/>
      <c r="T27" s="54"/>
      <c r="U27" s="59"/>
      <c r="V27" s="59"/>
      <c r="W27" s="59"/>
      <c r="X27" s="60"/>
    </row>
    <row r="28" spans="2:24" x14ac:dyDescent="0.25">
      <c r="B28" s="68"/>
      <c r="C28" s="97">
        <v>2006</v>
      </c>
      <c r="D28" s="98">
        <v>429.7</v>
      </c>
      <c r="E28" s="99">
        <v>0.6431</v>
      </c>
      <c r="F28" s="100">
        <v>5.4059999999999997</v>
      </c>
      <c r="G28" s="205">
        <v>5.76</v>
      </c>
      <c r="H28" s="214">
        <v>0.76230109363128751</v>
      </c>
      <c r="I28" s="215">
        <v>0.68648123782108428</v>
      </c>
      <c r="J28" s="208">
        <v>471</v>
      </c>
      <c r="K28" s="103">
        <f>AVERAGE(J28:J38)</f>
        <v>733</v>
      </c>
      <c r="L28" s="54"/>
      <c r="M28" s="54"/>
      <c r="N28" s="54"/>
      <c r="O28" s="54"/>
      <c r="P28" s="54"/>
      <c r="Q28" s="54"/>
      <c r="R28" s="54"/>
      <c r="S28" s="54"/>
      <c r="T28" s="54"/>
      <c r="U28" s="59"/>
      <c r="V28" s="59"/>
      <c r="W28" s="59"/>
      <c r="X28" s="60"/>
    </row>
    <row r="29" spans="2:24" s="49" customFormat="1" x14ac:dyDescent="0.25">
      <c r="B29" s="68"/>
      <c r="C29" s="104">
        <v>2007</v>
      </c>
      <c r="D29" s="105">
        <v>756.6</v>
      </c>
      <c r="E29" s="106">
        <v>0.96650000000000003</v>
      </c>
      <c r="F29" s="107">
        <v>3.8330000000000002</v>
      </c>
      <c r="G29" s="206">
        <v>4.5999999999999996</v>
      </c>
      <c r="H29" s="216">
        <v>0.85906244440188562</v>
      </c>
      <c r="I29" s="217">
        <v>0.96273567625858436</v>
      </c>
      <c r="J29" s="209">
        <v>842</v>
      </c>
      <c r="K29" s="110">
        <f>K28</f>
        <v>733</v>
      </c>
      <c r="L29" s="54"/>
      <c r="M29" s="54"/>
      <c r="N29" s="54"/>
      <c r="O29" s="54"/>
      <c r="P29" s="54"/>
      <c r="Q29" s="54"/>
      <c r="R29" s="54"/>
      <c r="S29" s="54"/>
      <c r="T29" s="54"/>
      <c r="U29" s="59"/>
      <c r="V29" s="59"/>
      <c r="W29" s="59"/>
      <c r="X29" s="60"/>
    </row>
    <row r="30" spans="2:24" x14ac:dyDescent="0.25">
      <c r="B30" s="68"/>
      <c r="C30" s="104">
        <v>2008</v>
      </c>
      <c r="D30" s="105">
        <v>505.4</v>
      </c>
      <c r="E30" s="106">
        <v>1.1012</v>
      </c>
      <c r="F30" s="107">
        <v>2.09</v>
      </c>
      <c r="G30" s="206">
        <v>2.5299999999999998</v>
      </c>
      <c r="H30" s="216">
        <v>0.87913776411896105</v>
      </c>
      <c r="I30" s="217">
        <v>0.83278782233672088</v>
      </c>
      <c r="J30" s="209">
        <v>751</v>
      </c>
      <c r="K30" s="110">
        <f t="shared" ref="K30:K38" si="0">K29</f>
        <v>733</v>
      </c>
      <c r="L30" s="54"/>
      <c r="M30" s="54"/>
      <c r="N30" s="54"/>
      <c r="O30" s="54"/>
      <c r="P30" s="54"/>
      <c r="Q30" s="54"/>
      <c r="R30" s="54"/>
      <c r="S30" s="54"/>
      <c r="T30" s="54"/>
      <c r="U30" s="59"/>
      <c r="V30" s="59"/>
      <c r="W30" s="59"/>
      <c r="X30" s="60"/>
    </row>
    <row r="31" spans="2:24" x14ac:dyDescent="0.25">
      <c r="B31" s="68"/>
      <c r="C31" s="104">
        <v>2009</v>
      </c>
      <c r="D31" s="105">
        <v>388.4</v>
      </c>
      <c r="E31" s="106"/>
      <c r="F31" s="107">
        <v>3.4380000000000002</v>
      </c>
      <c r="G31" s="107"/>
      <c r="H31" s="216">
        <v>0.89188893602047603</v>
      </c>
      <c r="I31" s="217">
        <v>0.62796152247037018</v>
      </c>
      <c r="J31" s="209">
        <v>450</v>
      </c>
      <c r="K31" s="110">
        <f t="shared" si="0"/>
        <v>733</v>
      </c>
      <c r="L31" s="54"/>
      <c r="M31" s="54"/>
      <c r="N31" s="54"/>
      <c r="O31" s="54"/>
      <c r="P31" s="54"/>
      <c r="Q31" s="54"/>
      <c r="R31" s="54"/>
      <c r="S31" s="54"/>
      <c r="T31" s="54"/>
      <c r="U31" s="59"/>
      <c r="V31" s="59"/>
      <c r="W31" s="59"/>
      <c r="X31" s="60"/>
    </row>
    <row r="32" spans="2:24" x14ac:dyDescent="0.25">
      <c r="B32" s="68"/>
      <c r="C32" s="104">
        <v>2010</v>
      </c>
      <c r="D32" s="105">
        <v>718.7</v>
      </c>
      <c r="E32" s="106"/>
      <c r="F32" s="107">
        <v>4.165</v>
      </c>
      <c r="G32" s="107"/>
      <c r="H32" s="216">
        <v>1.1036096800457229</v>
      </c>
      <c r="I32" s="217">
        <v>1.1444493630002472</v>
      </c>
      <c r="J32" s="209">
        <v>853</v>
      </c>
      <c r="K32" s="110">
        <f t="shared" si="0"/>
        <v>733</v>
      </c>
      <c r="L32" s="54"/>
      <c r="M32" s="54"/>
      <c r="N32" s="54"/>
      <c r="O32" s="54"/>
      <c r="P32" s="54"/>
      <c r="Q32" s="54"/>
      <c r="R32" s="54"/>
      <c r="S32" s="54"/>
      <c r="T32" s="54"/>
      <c r="U32" s="59"/>
      <c r="V32" s="59"/>
      <c r="W32" s="59"/>
      <c r="X32" s="60"/>
    </row>
    <row r="33" spans="2:24" x14ac:dyDescent="0.25">
      <c r="B33" s="68"/>
      <c r="C33" s="104">
        <v>2011</v>
      </c>
      <c r="D33" s="105">
        <v>869.2</v>
      </c>
      <c r="E33" s="106"/>
      <c r="F33" s="107">
        <v>5.1239999999999997</v>
      </c>
      <c r="G33" s="107"/>
      <c r="H33" s="216">
        <v>1.3346730221950152</v>
      </c>
      <c r="I33" s="217">
        <v>1.7536925888167334</v>
      </c>
      <c r="J33" s="209">
        <v>803</v>
      </c>
      <c r="K33" s="110">
        <f t="shared" si="0"/>
        <v>733</v>
      </c>
      <c r="L33" s="54"/>
      <c r="M33" s="54"/>
      <c r="N33" s="54"/>
      <c r="O33" s="54"/>
      <c r="P33" s="54"/>
      <c r="Q33" s="54"/>
      <c r="R33" s="54"/>
      <c r="S33" s="54"/>
      <c r="T33" s="54"/>
      <c r="U33" s="59"/>
      <c r="V33" s="59"/>
      <c r="W33" s="59"/>
      <c r="X33" s="60"/>
    </row>
    <row r="34" spans="2:24" x14ac:dyDescent="0.25">
      <c r="B34" s="68"/>
      <c r="C34" s="104">
        <v>2012</v>
      </c>
      <c r="D34" s="105">
        <v>697</v>
      </c>
      <c r="E34" s="106"/>
      <c r="F34" s="107">
        <v>5.12</v>
      </c>
      <c r="G34" s="107"/>
      <c r="H34" s="216">
        <v>1.2564450376908851</v>
      </c>
      <c r="I34" s="217">
        <v>1.406245821596948</v>
      </c>
      <c r="J34" s="209">
        <v>964</v>
      </c>
      <c r="K34" s="110">
        <f t="shared" si="0"/>
        <v>733</v>
      </c>
      <c r="L34" s="54"/>
      <c r="M34" s="54"/>
      <c r="N34" s="54"/>
      <c r="O34" s="54"/>
      <c r="P34" s="54"/>
      <c r="Q34" s="54"/>
      <c r="R34" s="54"/>
      <c r="S34" s="54"/>
      <c r="T34" s="54"/>
      <c r="U34" s="59"/>
      <c r="V34" s="59"/>
      <c r="W34" s="59"/>
      <c r="X34" s="60"/>
    </row>
    <row r="35" spans="2:24" x14ac:dyDescent="0.25">
      <c r="B35" s="68"/>
      <c r="C35" s="104">
        <v>2013</v>
      </c>
      <c r="D35" s="105">
        <v>604.19999999999993</v>
      </c>
      <c r="E35" s="106"/>
      <c r="F35" s="107">
        <v>3.024</v>
      </c>
      <c r="G35" s="107"/>
      <c r="H35" s="106"/>
      <c r="I35" s="217">
        <v>1.1664017885417344</v>
      </c>
      <c r="J35" s="209">
        <v>871</v>
      </c>
      <c r="K35" s="110">
        <f t="shared" si="0"/>
        <v>733</v>
      </c>
      <c r="L35" s="54"/>
      <c r="M35" s="54"/>
      <c r="N35" s="54"/>
      <c r="O35" s="54"/>
      <c r="P35" s="54"/>
      <c r="Q35" s="54"/>
      <c r="R35" s="54"/>
      <c r="S35" s="54"/>
      <c r="T35" s="54"/>
      <c r="U35" s="59"/>
      <c r="V35" s="59"/>
      <c r="W35" s="59"/>
      <c r="X35" s="60"/>
    </row>
    <row r="36" spans="2:24" x14ac:dyDescent="0.25">
      <c r="B36" s="68"/>
      <c r="C36" s="104">
        <v>2014</v>
      </c>
      <c r="D36" s="105">
        <v>572.6</v>
      </c>
      <c r="E36" s="106">
        <v>1.2608999999999999</v>
      </c>
      <c r="F36" s="107">
        <v>4.7439999999999998</v>
      </c>
      <c r="G36" s="107">
        <v>5.27</v>
      </c>
      <c r="H36" s="216">
        <v>0.90076248809523063</v>
      </c>
      <c r="I36" s="217">
        <v>0.9097582406867466</v>
      </c>
      <c r="J36" s="209">
        <v>616</v>
      </c>
      <c r="K36" s="110">
        <f t="shared" si="0"/>
        <v>733</v>
      </c>
      <c r="L36" s="54"/>
      <c r="M36" s="54"/>
      <c r="N36" s="54"/>
      <c r="O36" s="54"/>
      <c r="P36" s="54"/>
      <c r="Q36" s="54"/>
      <c r="R36" s="54"/>
      <c r="S36" s="54"/>
      <c r="T36" s="54"/>
      <c r="U36" s="59"/>
      <c r="V36" s="59"/>
      <c r="W36" s="59"/>
      <c r="X36" s="60"/>
    </row>
    <row r="37" spans="2:24" x14ac:dyDescent="0.25">
      <c r="B37" s="68"/>
      <c r="C37" s="104">
        <v>2015</v>
      </c>
      <c r="D37" s="111">
        <v>562.29999999999995</v>
      </c>
      <c r="E37" s="106">
        <v>1.1175999999999999</v>
      </c>
      <c r="F37" s="112" t="s">
        <v>18</v>
      </c>
      <c r="G37" s="107">
        <v>6.7240000000000002</v>
      </c>
      <c r="H37" s="216">
        <v>0.8556330579696565</v>
      </c>
      <c r="I37" s="217">
        <v>0.57609863919645476</v>
      </c>
      <c r="J37" s="209">
        <v>769</v>
      </c>
      <c r="K37" s="110">
        <f t="shared" si="0"/>
        <v>733</v>
      </c>
      <c r="L37" s="54"/>
      <c r="M37" s="61"/>
      <c r="N37" s="113"/>
      <c r="O37" s="114"/>
      <c r="P37" s="114"/>
      <c r="Q37" s="114"/>
      <c r="R37" s="54"/>
      <c r="S37" s="54"/>
      <c r="T37" s="54"/>
      <c r="U37" s="59"/>
      <c r="V37" s="59"/>
      <c r="W37" s="59"/>
      <c r="X37" s="60"/>
    </row>
    <row r="38" spans="2:24" x14ac:dyDescent="0.25">
      <c r="B38" s="68"/>
      <c r="C38" s="104">
        <v>2016</v>
      </c>
      <c r="D38" s="115">
        <v>571.79999999999995</v>
      </c>
      <c r="E38" s="116">
        <f>E17</f>
        <v>1.1759999999999999</v>
      </c>
      <c r="F38" s="117" t="s">
        <v>18</v>
      </c>
      <c r="G38" s="207">
        <f>G17</f>
        <v>2.798</v>
      </c>
      <c r="H38" s="218">
        <v>1.2104429108518142</v>
      </c>
      <c r="I38" s="219">
        <v>1.012602364528737</v>
      </c>
      <c r="J38" s="210">
        <v>673</v>
      </c>
      <c r="K38" s="120">
        <f t="shared" si="0"/>
        <v>733</v>
      </c>
      <c r="L38" s="61"/>
      <c r="M38" s="61"/>
      <c r="N38" s="61"/>
      <c r="O38" s="61"/>
      <c r="P38" s="61"/>
      <c r="Q38" s="54"/>
      <c r="R38" s="54"/>
      <c r="S38" s="54"/>
      <c r="T38" s="54"/>
      <c r="U38" s="59"/>
      <c r="V38" s="59"/>
      <c r="W38" s="59"/>
      <c r="X38" s="60"/>
    </row>
    <row r="39" spans="2:24" x14ac:dyDescent="0.25">
      <c r="B39" s="68"/>
      <c r="C39" s="121">
        <v>2017</v>
      </c>
      <c r="D39" s="71"/>
      <c r="E39" s="71"/>
      <c r="F39" s="71"/>
      <c r="G39" s="71"/>
      <c r="H39" s="213"/>
      <c r="I39" s="213"/>
      <c r="J39" s="122">
        <f>D23</f>
        <v>602.14358389501604</v>
      </c>
      <c r="K39" s="123"/>
      <c r="L39" s="124"/>
      <c r="M39" s="91"/>
      <c r="N39" s="125"/>
      <c r="O39" s="61"/>
      <c r="P39" s="61"/>
      <c r="Q39" s="54"/>
      <c r="R39" s="54"/>
      <c r="S39" s="54"/>
      <c r="T39" s="54"/>
      <c r="U39" s="59"/>
      <c r="V39" s="59"/>
      <c r="W39" s="59"/>
      <c r="X39" s="60"/>
    </row>
    <row r="40" spans="2:24" x14ac:dyDescent="0.25">
      <c r="B40" s="68"/>
      <c r="C40" s="54"/>
      <c r="D40" s="54"/>
      <c r="E40" s="54"/>
      <c r="F40" s="54"/>
      <c r="G40" s="54"/>
      <c r="H40" s="54"/>
      <c r="I40" s="54"/>
      <c r="J40" s="54"/>
      <c r="K40" s="54"/>
      <c r="L40" s="54"/>
      <c r="M40" s="54"/>
      <c r="N40" s="54"/>
      <c r="O40" s="54"/>
      <c r="P40" s="61"/>
      <c r="Q40" s="54"/>
      <c r="R40" s="54"/>
      <c r="S40" s="54"/>
      <c r="T40" s="54"/>
      <c r="U40" s="59"/>
      <c r="V40" s="59"/>
      <c r="W40" s="59"/>
      <c r="X40" s="60"/>
    </row>
    <row r="41" spans="2:24" ht="21" customHeight="1" x14ac:dyDescent="0.25">
      <c r="B41" s="68"/>
      <c r="C41" s="59"/>
      <c r="D41" s="59"/>
      <c r="E41" s="59"/>
      <c r="F41" s="59"/>
      <c r="G41" s="59"/>
      <c r="H41" s="59"/>
      <c r="I41" s="54"/>
      <c r="J41" s="54"/>
      <c r="K41" s="54"/>
      <c r="L41" s="54"/>
      <c r="M41" s="54"/>
      <c r="N41" s="54"/>
      <c r="O41" s="54"/>
      <c r="P41" s="61"/>
      <c r="Q41" s="54"/>
      <c r="R41" s="54"/>
      <c r="S41" s="54"/>
      <c r="T41" s="54"/>
      <c r="U41" s="59"/>
      <c r="V41" s="59"/>
      <c r="W41" s="59"/>
      <c r="X41" s="60"/>
    </row>
    <row r="42" spans="2:24" x14ac:dyDescent="0.25">
      <c r="B42" s="68"/>
      <c r="C42" s="231" t="s">
        <v>74</v>
      </c>
      <c r="D42" s="231"/>
      <c r="E42" s="231"/>
      <c r="F42" s="231"/>
      <c r="G42" s="231"/>
      <c r="H42" s="54"/>
      <c r="I42" s="54"/>
      <c r="J42" s="54"/>
      <c r="K42" s="54"/>
      <c r="L42" s="54"/>
      <c r="M42" s="54"/>
      <c r="N42" s="54"/>
      <c r="O42" s="54"/>
      <c r="P42" s="61"/>
      <c r="Q42" s="54"/>
      <c r="R42" s="54"/>
      <c r="S42" s="54"/>
      <c r="T42" s="54"/>
      <c r="U42" s="59"/>
      <c r="V42" s="59"/>
      <c r="W42" s="59"/>
      <c r="X42" s="60"/>
    </row>
    <row r="43" spans="2:24" x14ac:dyDescent="0.25">
      <c r="B43" s="68"/>
      <c r="C43" s="230" t="s">
        <v>90</v>
      </c>
      <c r="D43" s="230"/>
      <c r="E43" s="230"/>
      <c r="F43" s="230"/>
      <c r="G43" s="230"/>
      <c r="H43" s="54"/>
      <c r="I43" s="54"/>
      <c r="J43" s="54"/>
      <c r="K43" s="54"/>
      <c r="L43" s="54"/>
      <c r="M43" s="54"/>
      <c r="N43" s="54"/>
      <c r="O43" s="54"/>
      <c r="P43" s="61"/>
      <c r="Q43" s="54"/>
      <c r="R43" s="54"/>
      <c r="S43" s="54"/>
      <c r="T43" s="54"/>
      <c r="U43" s="59"/>
      <c r="V43" s="59"/>
      <c r="W43" s="59"/>
      <c r="X43" s="60"/>
    </row>
    <row r="44" spans="2:24" x14ac:dyDescent="0.25">
      <c r="B44" s="68"/>
      <c r="C44" s="126" t="s">
        <v>71</v>
      </c>
      <c r="D44" s="127" t="s">
        <v>73</v>
      </c>
      <c r="E44" s="126" t="s">
        <v>15</v>
      </c>
      <c r="F44" s="70" t="s">
        <v>16</v>
      </c>
      <c r="G44" s="127" t="s">
        <v>16</v>
      </c>
      <c r="H44" s="54"/>
      <c r="I44" s="54"/>
      <c r="J44" s="54"/>
      <c r="K44" s="54"/>
      <c r="L44" s="54"/>
      <c r="M44" s="54"/>
      <c r="N44" s="54"/>
      <c r="O44" s="54"/>
      <c r="P44" s="61"/>
      <c r="Q44" s="54"/>
      <c r="R44" s="54"/>
      <c r="S44" s="54"/>
      <c r="T44" s="54"/>
      <c r="U44" s="59"/>
      <c r="V44" s="59"/>
      <c r="W44" s="59"/>
      <c r="X44" s="60"/>
    </row>
    <row r="45" spans="2:24" x14ac:dyDescent="0.25">
      <c r="B45" s="68"/>
      <c r="C45" s="128">
        <v>0.1</v>
      </c>
      <c r="D45" s="129">
        <v>0.7</v>
      </c>
      <c r="E45" s="128">
        <v>0.1</v>
      </c>
      <c r="F45" s="130">
        <v>0.1</v>
      </c>
      <c r="G45" s="129">
        <v>0.1</v>
      </c>
      <c r="H45" s="54"/>
      <c r="I45" s="54"/>
      <c r="J45" s="54"/>
      <c r="K45" s="54"/>
      <c r="L45" s="54"/>
      <c r="M45" s="54"/>
      <c r="N45" s="54"/>
      <c r="O45" s="54"/>
      <c r="P45" s="62"/>
      <c r="Q45" s="54"/>
      <c r="R45" s="54"/>
      <c r="S45" s="54"/>
      <c r="T45" s="54"/>
      <c r="U45" s="59"/>
      <c r="V45" s="59"/>
      <c r="W45" s="59"/>
      <c r="X45" s="60"/>
    </row>
    <row r="46" spans="2:24" x14ac:dyDescent="0.25">
      <c r="B46" s="68"/>
      <c r="C46" s="54"/>
      <c r="D46" s="54"/>
      <c r="E46" s="54"/>
      <c r="F46" s="54"/>
      <c r="G46" s="54"/>
      <c r="H46" s="54"/>
      <c r="I46" s="63"/>
      <c r="J46" s="131"/>
      <c r="K46" s="131"/>
      <c r="L46" s="54"/>
      <c r="M46" s="54"/>
      <c r="N46" s="54"/>
      <c r="O46" s="54"/>
      <c r="P46" s="62"/>
      <c r="Q46" s="54"/>
      <c r="R46" s="54"/>
      <c r="S46" s="54"/>
      <c r="T46" s="54"/>
      <c r="U46" s="59"/>
      <c r="V46" s="59"/>
      <c r="W46" s="59"/>
      <c r="X46" s="60"/>
    </row>
    <row r="47" spans="2:24" x14ac:dyDescent="0.25">
      <c r="B47" s="68"/>
      <c r="C47" s="230" t="s">
        <v>39</v>
      </c>
      <c r="D47" s="230"/>
      <c r="E47" s="230"/>
      <c r="F47" s="230"/>
      <c r="G47" s="230"/>
      <c r="H47" s="230"/>
      <c r="I47" s="54"/>
      <c r="J47" s="131"/>
      <c r="K47" s="131"/>
      <c r="L47" s="58"/>
      <c r="M47" s="59"/>
      <c r="N47" s="59"/>
      <c r="O47" s="64"/>
      <c r="P47" s="54"/>
      <c r="Q47" s="54"/>
      <c r="R47" s="54"/>
      <c r="S47" s="54"/>
      <c r="T47" s="54"/>
      <c r="U47" s="59"/>
      <c r="V47" s="59"/>
      <c r="W47" s="59"/>
      <c r="X47" s="60"/>
    </row>
    <row r="48" spans="2:24" x14ac:dyDescent="0.25">
      <c r="B48" s="68"/>
      <c r="C48" s="132" t="s">
        <v>0</v>
      </c>
      <c r="D48" s="133" t="s">
        <v>40</v>
      </c>
      <c r="E48" s="134" t="s">
        <v>41</v>
      </c>
      <c r="F48" s="135" t="s">
        <v>42</v>
      </c>
      <c r="G48" s="133" t="s">
        <v>42</v>
      </c>
      <c r="H48" s="134" t="s">
        <v>43</v>
      </c>
      <c r="I48" s="54"/>
      <c r="J48" s="131"/>
      <c r="K48" s="131"/>
      <c r="L48" s="58"/>
      <c r="M48" s="59"/>
      <c r="N48" s="59"/>
      <c r="O48" s="64"/>
      <c r="P48" s="54"/>
      <c r="Q48" s="54"/>
      <c r="R48" s="54"/>
      <c r="S48" s="54"/>
      <c r="T48" s="54"/>
      <c r="U48" s="59"/>
      <c r="V48" s="59"/>
      <c r="W48" s="59"/>
      <c r="X48" s="60"/>
    </row>
    <row r="49" spans="1:26" x14ac:dyDescent="0.25">
      <c r="B49" s="68"/>
      <c r="C49" s="136">
        <v>2015</v>
      </c>
      <c r="D49" s="137">
        <f>M97</f>
        <v>4.5120882676931158E-2</v>
      </c>
      <c r="E49" s="138">
        <f>N97</f>
        <v>3.9116858759287942E-2</v>
      </c>
      <c r="F49" s="139">
        <f t="shared" ref="F49" si="1">O97</f>
        <v>0</v>
      </c>
      <c r="G49" s="137">
        <f>J97</f>
        <v>-7.5853488372088176E-2</v>
      </c>
      <c r="H49" s="138">
        <f>L97</f>
        <v>-0.26618999999996956</v>
      </c>
      <c r="I49" s="54"/>
      <c r="J49" s="54"/>
      <c r="K49" s="54"/>
      <c r="L49" s="59"/>
      <c r="M49" s="59"/>
      <c r="N49" s="59"/>
      <c r="O49" s="64"/>
      <c r="P49" s="54"/>
      <c r="Q49" s="54"/>
      <c r="R49" s="54"/>
      <c r="S49" s="54"/>
      <c r="T49" s="54"/>
      <c r="U49" s="59"/>
      <c r="V49" s="59"/>
      <c r="W49" s="59"/>
      <c r="X49" s="60"/>
    </row>
    <row r="50" spans="1:26" x14ac:dyDescent="0.25">
      <c r="B50" s="68"/>
      <c r="C50" s="128">
        <v>2016</v>
      </c>
      <c r="D50" s="140">
        <f>M107</f>
        <v>1.7577791610074202E-2</v>
      </c>
      <c r="E50" s="141">
        <f>N107</f>
        <v>2.5908159261203503E-2</v>
      </c>
      <c r="F50" s="142">
        <f t="shared" ref="F50" si="2">O98</f>
        <v>0</v>
      </c>
      <c r="G50" s="140">
        <f>J107</f>
        <v>-5.33465116279098E-2</v>
      </c>
      <c r="H50" s="141">
        <f>L107</f>
        <v>-0.13621999999998935</v>
      </c>
      <c r="I50" s="54"/>
      <c r="J50" s="54"/>
      <c r="K50" s="54"/>
      <c r="L50" s="59"/>
      <c r="M50" s="59"/>
      <c r="N50" s="59"/>
      <c r="O50" s="64"/>
      <c r="P50" s="54"/>
      <c r="Q50" s="54"/>
      <c r="R50" s="54"/>
      <c r="S50" s="54"/>
      <c r="T50" s="54"/>
      <c r="U50" s="59"/>
      <c r="V50" s="59"/>
      <c r="W50" s="59"/>
      <c r="X50" s="60"/>
    </row>
    <row r="51" spans="1:26" x14ac:dyDescent="0.25">
      <c r="B51" s="68"/>
      <c r="C51" s="58"/>
      <c r="D51" s="54"/>
      <c r="E51" s="54"/>
      <c r="F51" s="54"/>
      <c r="G51" s="54"/>
      <c r="H51" s="54"/>
      <c r="I51" s="54"/>
      <c r="J51" s="54"/>
      <c r="K51" s="54"/>
      <c r="L51" s="59"/>
      <c r="M51" s="59"/>
      <c r="N51" s="59"/>
      <c r="O51" s="64"/>
      <c r="P51" s="54"/>
      <c r="Q51" s="54"/>
      <c r="R51" s="54"/>
      <c r="S51" s="54"/>
      <c r="T51" s="54"/>
      <c r="U51" s="59"/>
      <c r="V51" s="59"/>
      <c r="W51" s="59"/>
      <c r="X51" s="60"/>
    </row>
    <row r="52" spans="1:26" ht="16.5" thickBot="1" x14ac:dyDescent="0.3">
      <c r="B52" s="143"/>
      <c r="C52" s="65"/>
      <c r="D52" s="66"/>
      <c r="E52" s="66"/>
      <c r="F52" s="66"/>
      <c r="G52" s="66"/>
      <c r="H52" s="66"/>
      <c r="I52" s="66"/>
      <c r="J52" s="66"/>
      <c r="K52" s="66"/>
      <c r="L52" s="144"/>
      <c r="M52" s="144"/>
      <c r="N52" s="144"/>
      <c r="O52" s="67"/>
      <c r="P52" s="66"/>
      <c r="Q52" s="66"/>
      <c r="R52" s="66"/>
      <c r="S52" s="66"/>
      <c r="T52" s="66"/>
      <c r="U52" s="144"/>
      <c r="V52" s="144"/>
      <c r="W52" s="144"/>
      <c r="X52" s="145"/>
    </row>
    <row r="53" spans="1:26" s="146" customFormat="1" ht="123.75" customHeight="1" x14ac:dyDescent="0.25">
      <c r="C53" s="147"/>
      <c r="D53" s="148"/>
      <c r="E53" s="148"/>
      <c r="F53" s="148"/>
      <c r="G53" s="148"/>
      <c r="H53" s="148"/>
      <c r="I53" s="148"/>
      <c r="J53" s="148"/>
      <c r="K53" s="148"/>
      <c r="L53" s="148"/>
      <c r="M53" s="148"/>
      <c r="N53" s="148"/>
      <c r="O53" s="148"/>
      <c r="P53" s="148"/>
      <c r="Q53" s="148"/>
      <c r="R53" s="148"/>
      <c r="S53" s="148"/>
      <c r="T53" s="148"/>
      <c r="U53" s="149"/>
      <c r="V53" s="149"/>
      <c r="W53" s="149"/>
      <c r="X53" s="149"/>
      <c r="Y53" s="149"/>
      <c r="Z53" s="149"/>
    </row>
    <row r="54" spans="1:26" s="202" customFormat="1" ht="21" x14ac:dyDescent="0.35">
      <c r="C54" s="203"/>
      <c r="D54" s="233" t="s">
        <v>82</v>
      </c>
      <c r="E54" s="233"/>
      <c r="F54" s="233"/>
      <c r="G54" s="233"/>
      <c r="H54" s="233"/>
      <c r="I54" s="233"/>
      <c r="J54" s="233"/>
      <c r="K54" s="233"/>
      <c r="L54" s="233"/>
      <c r="M54" s="233"/>
      <c r="N54" s="233"/>
      <c r="O54" s="204"/>
      <c r="P54" s="204"/>
      <c r="Q54" s="204"/>
      <c r="R54" s="204"/>
      <c r="S54" s="204"/>
      <c r="T54" s="204"/>
      <c r="U54" s="203"/>
      <c r="V54" s="203"/>
      <c r="W54" s="203"/>
      <c r="X54" s="203"/>
      <c r="Y54" s="203"/>
      <c r="Z54" s="203"/>
    </row>
    <row r="55" spans="1:26" x14ac:dyDescent="0.25">
      <c r="D55" s="2"/>
      <c r="E55" s="2"/>
      <c r="F55" s="2"/>
      <c r="G55" s="2"/>
      <c r="H55" s="2"/>
      <c r="I55" s="74"/>
      <c r="J55" s="229" t="s">
        <v>21</v>
      </c>
      <c r="K55" s="229"/>
      <c r="L55" s="229"/>
      <c r="M55" s="229"/>
      <c r="N55" s="2"/>
    </row>
    <row r="56" spans="1:26" x14ac:dyDescent="0.25">
      <c r="C56" s="22"/>
      <c r="D56" s="23" t="s">
        <v>5</v>
      </c>
      <c r="E56" s="2"/>
      <c r="F56" s="24"/>
      <c r="G56" s="24"/>
      <c r="H56" s="24"/>
      <c r="I56" s="24"/>
      <c r="J56" s="25">
        <v>0.1</v>
      </c>
      <c r="K56" s="25"/>
      <c r="L56" s="25">
        <v>0.1</v>
      </c>
      <c r="M56" s="2">
        <v>0.1</v>
      </c>
      <c r="N56" s="2">
        <v>0.7</v>
      </c>
    </row>
    <row r="57" spans="1:26" s="153" customFormat="1" ht="31.5" x14ac:dyDescent="0.25">
      <c r="A57" s="153" t="s">
        <v>25</v>
      </c>
      <c r="C57" s="26" t="s">
        <v>0</v>
      </c>
      <c r="D57" s="27" t="s">
        <v>4</v>
      </c>
      <c r="E57" s="28" t="s">
        <v>6</v>
      </c>
      <c r="F57" s="29" t="s">
        <v>7</v>
      </c>
      <c r="G57" s="28" t="s">
        <v>8</v>
      </c>
      <c r="H57" s="28" t="s">
        <v>15</v>
      </c>
      <c r="I57" s="28" t="s">
        <v>16</v>
      </c>
      <c r="J57" s="30" t="s">
        <v>20</v>
      </c>
      <c r="K57" s="30"/>
      <c r="L57" s="30" t="s">
        <v>19</v>
      </c>
      <c r="M57" s="5" t="s">
        <v>17</v>
      </c>
      <c r="N57" s="5" t="s">
        <v>12</v>
      </c>
      <c r="O57" s="5" t="s">
        <v>9</v>
      </c>
      <c r="P57" s="5"/>
      <c r="Q57" s="31" t="s">
        <v>4</v>
      </c>
      <c r="R57" s="26" t="s">
        <v>13</v>
      </c>
      <c r="S57" s="6" t="s">
        <v>10</v>
      </c>
      <c r="T57" s="6" t="s">
        <v>11</v>
      </c>
    </row>
    <row r="58" spans="1:26" x14ac:dyDescent="0.25">
      <c r="A58" s="75">
        <f>C58*C58</f>
        <v>3944196</v>
      </c>
      <c r="C58" s="22">
        <v>1986</v>
      </c>
      <c r="D58" s="25"/>
      <c r="E58" s="32"/>
      <c r="F58" s="32"/>
      <c r="G58" s="32"/>
      <c r="H58" s="32"/>
      <c r="I58" s="32"/>
      <c r="J58" s="33"/>
      <c r="K58" s="33"/>
      <c r="L58" s="33"/>
      <c r="O58" s="7"/>
      <c r="Q58" s="34"/>
      <c r="R58" s="22"/>
      <c r="S58" s="35"/>
      <c r="T58" s="35"/>
    </row>
    <row r="59" spans="1:26" x14ac:dyDescent="0.25">
      <c r="A59" s="75">
        <f t="shared" ref="A59:A89" si="3">C59*C59</f>
        <v>3948169</v>
      </c>
      <c r="C59" s="22">
        <v>1987</v>
      </c>
      <c r="D59" s="25"/>
      <c r="E59" s="32"/>
      <c r="F59" s="32"/>
      <c r="G59" s="32"/>
      <c r="H59" s="32"/>
      <c r="I59" s="32"/>
      <c r="J59" s="33"/>
      <c r="K59" s="33"/>
      <c r="L59" s="33"/>
      <c r="O59" s="7"/>
      <c r="Q59" s="34"/>
      <c r="R59" s="22"/>
      <c r="S59" s="35"/>
      <c r="T59" s="35"/>
    </row>
    <row r="60" spans="1:26" x14ac:dyDescent="0.25">
      <c r="A60" s="75">
        <f t="shared" si="3"/>
        <v>3952144</v>
      </c>
      <c r="C60" s="22">
        <v>1988</v>
      </c>
      <c r="D60" s="25"/>
      <c r="E60" s="32"/>
      <c r="F60" s="32"/>
      <c r="G60" s="32"/>
      <c r="H60" s="32"/>
      <c r="I60" s="32"/>
      <c r="J60" s="33"/>
      <c r="K60" s="33"/>
      <c r="L60" s="33"/>
      <c r="O60" s="7"/>
      <c r="Q60" s="34"/>
      <c r="R60" s="22"/>
      <c r="S60" s="35"/>
      <c r="T60" s="35"/>
    </row>
    <row r="61" spans="1:26" x14ac:dyDescent="0.25">
      <c r="A61" s="75">
        <f t="shared" si="3"/>
        <v>3956121</v>
      </c>
      <c r="C61" s="22">
        <v>1989</v>
      </c>
      <c r="D61" s="72">
        <v>886</v>
      </c>
      <c r="E61" s="32"/>
      <c r="F61" s="32">
        <v>1.663</v>
      </c>
      <c r="G61" s="32"/>
      <c r="H61" s="32"/>
      <c r="I61" s="32"/>
      <c r="J61" s="33"/>
      <c r="K61" s="33"/>
      <c r="L61" s="33"/>
      <c r="O61" s="7"/>
      <c r="Q61" s="1">
        <v>862</v>
      </c>
      <c r="R61" s="22"/>
      <c r="S61" s="35"/>
      <c r="T61" s="35"/>
    </row>
    <row r="62" spans="1:26" x14ac:dyDescent="0.25">
      <c r="A62" s="75">
        <f t="shared" si="3"/>
        <v>3960100</v>
      </c>
      <c r="C62" s="22">
        <v>1990</v>
      </c>
      <c r="D62" s="72">
        <v>648.1</v>
      </c>
      <c r="E62" s="32"/>
      <c r="F62" s="32">
        <v>3.5409999999999999</v>
      </c>
      <c r="G62" s="32"/>
      <c r="H62" s="32"/>
      <c r="I62" s="32"/>
      <c r="J62" s="33"/>
      <c r="K62" s="33"/>
      <c r="L62" s="33"/>
      <c r="O62" s="7"/>
      <c r="Q62" s="1">
        <v>648</v>
      </c>
      <c r="R62" s="22"/>
      <c r="S62" s="36"/>
      <c r="T62" s="36"/>
    </row>
    <row r="63" spans="1:26" x14ac:dyDescent="0.25">
      <c r="A63" s="75">
        <f t="shared" si="3"/>
        <v>3964081</v>
      </c>
      <c r="C63" s="22">
        <v>1991</v>
      </c>
      <c r="D63" s="72">
        <v>612.1</v>
      </c>
      <c r="E63" s="32"/>
      <c r="F63" s="32">
        <v>3.9529999999999998</v>
      </c>
      <c r="G63" s="32"/>
      <c r="H63" s="32"/>
      <c r="I63" s="32"/>
      <c r="J63" s="33"/>
      <c r="K63" s="33"/>
      <c r="L63" s="33"/>
      <c r="O63" s="7"/>
      <c r="Q63" s="1">
        <v>612</v>
      </c>
      <c r="R63" s="22"/>
      <c r="S63" s="36"/>
      <c r="T63" s="36"/>
    </row>
    <row r="64" spans="1:26" x14ac:dyDescent="0.25">
      <c r="A64" s="75">
        <f t="shared" si="3"/>
        <v>3968064</v>
      </c>
      <c r="C64" s="22">
        <v>1992</v>
      </c>
      <c r="D64" s="72">
        <v>557.20000000000005</v>
      </c>
      <c r="E64" s="32"/>
      <c r="F64" s="32">
        <v>5.0819999999999999</v>
      </c>
      <c r="G64" s="32"/>
      <c r="H64" s="32"/>
      <c r="I64" s="32"/>
      <c r="J64" s="33"/>
      <c r="K64" s="33"/>
      <c r="L64" s="33"/>
      <c r="O64" s="7"/>
      <c r="Q64" s="1">
        <v>557</v>
      </c>
      <c r="R64" s="22"/>
      <c r="S64" s="36"/>
      <c r="T64" s="36"/>
    </row>
    <row r="65" spans="1:23" x14ac:dyDescent="0.25">
      <c r="A65" s="75">
        <f t="shared" si="3"/>
        <v>3972049</v>
      </c>
      <c r="C65" s="22">
        <v>1993</v>
      </c>
      <c r="D65" s="72">
        <v>671.7</v>
      </c>
      <c r="E65" s="32"/>
      <c r="F65" s="32">
        <v>2.3380000000000001</v>
      </c>
      <c r="G65" s="32"/>
      <c r="H65" s="32"/>
      <c r="I65" s="32"/>
      <c r="J65" s="33"/>
      <c r="K65" s="33"/>
      <c r="L65" s="33"/>
      <c r="O65" s="7"/>
      <c r="Q65" s="1">
        <v>672</v>
      </c>
      <c r="R65" s="22">
        <f>AVERAGE(Q61:Q65)</f>
        <v>670.2</v>
      </c>
      <c r="S65" s="36"/>
      <c r="T65" s="36"/>
    </row>
    <row r="66" spans="1:23" x14ac:dyDescent="0.25">
      <c r="A66" s="75">
        <f t="shared" si="3"/>
        <v>3976036</v>
      </c>
      <c r="C66" s="22">
        <v>1994</v>
      </c>
      <c r="D66" s="72">
        <v>824.8</v>
      </c>
      <c r="E66" s="32"/>
      <c r="F66" s="32">
        <v>5.6440000000000001</v>
      </c>
      <c r="G66" s="32"/>
      <c r="H66" s="8"/>
      <c r="I66" s="8">
        <v>1.31</v>
      </c>
      <c r="J66" s="33"/>
      <c r="K66" s="33"/>
      <c r="L66" s="33">
        <f>LN(I66)</f>
        <v>0.27002713721306021</v>
      </c>
      <c r="O66" s="7"/>
      <c r="Q66" s="1">
        <v>825</v>
      </c>
      <c r="R66" s="22">
        <f t="shared" ref="R66:R86" si="4">AVERAGE(Q62:Q66)</f>
        <v>662.8</v>
      </c>
      <c r="S66" s="36"/>
      <c r="T66" s="36"/>
    </row>
    <row r="67" spans="1:23" x14ac:dyDescent="0.25">
      <c r="A67" s="75">
        <f t="shared" si="3"/>
        <v>3980025</v>
      </c>
      <c r="C67" s="22">
        <v>1995</v>
      </c>
      <c r="D67" s="72">
        <v>813.9</v>
      </c>
      <c r="E67" s="32"/>
      <c r="F67" s="32">
        <v>3.4969999999999999</v>
      </c>
      <c r="G67" s="32"/>
      <c r="H67" s="8"/>
      <c r="I67" s="8">
        <v>1.3</v>
      </c>
      <c r="J67" s="33"/>
      <c r="K67" s="33"/>
      <c r="L67" s="33">
        <f t="shared" ref="L67:L87" si="5">LN(I67)</f>
        <v>0.26236426446749106</v>
      </c>
      <c r="O67" s="7"/>
      <c r="Q67" s="1">
        <v>814</v>
      </c>
      <c r="R67" s="22">
        <f t="shared" si="4"/>
        <v>696</v>
      </c>
      <c r="S67" s="36"/>
      <c r="T67" s="36"/>
    </row>
    <row r="68" spans="1:23" x14ac:dyDescent="0.25">
      <c r="A68" s="75">
        <f t="shared" si="3"/>
        <v>3984016</v>
      </c>
      <c r="C68" s="22">
        <v>1996</v>
      </c>
      <c r="D68" s="72">
        <v>812.1</v>
      </c>
      <c r="E68" s="32"/>
      <c r="F68" s="32">
        <v>3.3460000000000001</v>
      </c>
      <c r="G68" s="32"/>
      <c r="H68" s="8"/>
      <c r="I68" s="8">
        <v>0.96</v>
      </c>
      <c r="J68" s="33"/>
      <c r="K68" s="33"/>
      <c r="L68" s="33">
        <f t="shared" si="5"/>
        <v>-4.0821994520255166E-2</v>
      </c>
      <c r="O68" s="7"/>
      <c r="Q68" s="1">
        <v>812</v>
      </c>
      <c r="R68" s="22">
        <f t="shared" si="4"/>
        <v>736</v>
      </c>
      <c r="S68" s="36"/>
      <c r="T68" s="36"/>
    </row>
    <row r="69" spans="1:23" x14ac:dyDescent="0.25">
      <c r="A69" s="75">
        <f t="shared" si="3"/>
        <v>3988009</v>
      </c>
      <c r="C69" s="22">
        <v>1997</v>
      </c>
      <c r="D69" s="72">
        <v>894.1</v>
      </c>
      <c r="E69" s="32"/>
      <c r="F69" s="32">
        <v>3.97</v>
      </c>
      <c r="G69" s="32"/>
      <c r="H69" s="8"/>
      <c r="I69" s="8">
        <v>1.1100000000000001</v>
      </c>
      <c r="J69" s="33"/>
      <c r="K69" s="33"/>
      <c r="L69" s="33">
        <f t="shared" si="5"/>
        <v>0.10436001532424286</v>
      </c>
      <c r="O69" s="7"/>
      <c r="Q69" s="1">
        <v>894</v>
      </c>
      <c r="R69" s="22">
        <f t="shared" si="4"/>
        <v>803.4</v>
      </c>
      <c r="S69" s="36"/>
      <c r="T69" s="36"/>
    </row>
    <row r="70" spans="1:23" x14ac:dyDescent="0.25">
      <c r="A70" s="75">
        <f t="shared" si="3"/>
        <v>3992004</v>
      </c>
      <c r="C70" s="22">
        <v>1998</v>
      </c>
      <c r="D70" s="72">
        <v>862.4</v>
      </c>
      <c r="E70" s="32"/>
      <c r="F70" s="32">
        <v>1.78</v>
      </c>
      <c r="G70" s="32"/>
      <c r="H70" s="8"/>
      <c r="I70" s="8">
        <v>1.04</v>
      </c>
      <c r="J70" s="33"/>
      <c r="K70" s="33"/>
      <c r="L70" s="33">
        <f t="shared" si="5"/>
        <v>3.9220713153281329E-2</v>
      </c>
      <c r="O70" s="7"/>
      <c r="Q70" s="1">
        <v>862</v>
      </c>
      <c r="R70" s="22">
        <f t="shared" si="4"/>
        <v>841.4</v>
      </c>
      <c r="S70" s="36"/>
      <c r="T70" s="36"/>
    </row>
    <row r="71" spans="1:23" x14ac:dyDescent="0.25">
      <c r="A71" s="75">
        <f t="shared" si="3"/>
        <v>3996001</v>
      </c>
      <c r="C71" s="22">
        <v>1999</v>
      </c>
      <c r="D71" s="72">
        <v>572.6</v>
      </c>
      <c r="E71" s="32"/>
      <c r="F71" s="32">
        <v>3.4929999999999999</v>
      </c>
      <c r="G71" s="32"/>
      <c r="H71" s="8"/>
      <c r="I71" s="8">
        <v>0.66</v>
      </c>
      <c r="J71" s="33"/>
      <c r="K71" s="33"/>
      <c r="L71" s="33">
        <f t="shared" si="5"/>
        <v>-0.41551544396166579</v>
      </c>
      <c r="O71" s="7"/>
      <c r="Q71" s="1">
        <v>573</v>
      </c>
      <c r="R71" s="22">
        <f t="shared" si="4"/>
        <v>791</v>
      </c>
      <c r="S71" s="36"/>
      <c r="T71" s="36"/>
    </row>
    <row r="72" spans="1:23" x14ac:dyDescent="0.25">
      <c r="A72" s="75">
        <f t="shared" si="3"/>
        <v>4000000</v>
      </c>
      <c r="C72" s="22">
        <v>2000</v>
      </c>
      <c r="D72" s="72">
        <v>653</v>
      </c>
      <c r="E72" s="32"/>
      <c r="F72" s="32">
        <v>3.0630000000000002</v>
      </c>
      <c r="G72" s="32"/>
      <c r="H72" s="8"/>
      <c r="I72" s="8">
        <v>0.64</v>
      </c>
      <c r="J72" s="33"/>
      <c r="K72" s="33"/>
      <c r="L72" s="33">
        <f t="shared" si="5"/>
        <v>-0.44628710262841947</v>
      </c>
      <c r="O72" s="7"/>
      <c r="Q72" s="1">
        <v>653</v>
      </c>
      <c r="R72" s="22">
        <f t="shared" si="4"/>
        <v>758.8</v>
      </c>
      <c r="S72" s="36"/>
      <c r="T72" s="36"/>
    </row>
    <row r="73" spans="1:23" x14ac:dyDescent="0.25">
      <c r="A73" s="75">
        <f t="shared" si="3"/>
        <v>4004001</v>
      </c>
      <c r="C73" s="22">
        <v>2001</v>
      </c>
      <c r="D73" s="72">
        <v>299.5</v>
      </c>
      <c r="E73" s="32"/>
      <c r="F73" s="32">
        <v>1.2350000000000001</v>
      </c>
      <c r="G73" s="32"/>
      <c r="H73" s="8"/>
      <c r="I73" s="8">
        <v>0.48</v>
      </c>
      <c r="J73" s="33"/>
      <c r="K73" s="33"/>
      <c r="L73" s="33">
        <f t="shared" si="5"/>
        <v>-0.73396917508020043</v>
      </c>
      <c r="O73" s="7"/>
      <c r="Q73" s="1">
        <v>299.39999999999998</v>
      </c>
      <c r="R73" s="22">
        <f t="shared" si="4"/>
        <v>656.28</v>
      </c>
      <c r="S73" s="36"/>
      <c r="T73" s="36"/>
    </row>
    <row r="74" spans="1:23" x14ac:dyDescent="0.25">
      <c r="A74" s="75">
        <f t="shared" si="3"/>
        <v>4008004</v>
      </c>
      <c r="C74" s="22">
        <v>2002</v>
      </c>
      <c r="D74" s="72">
        <v>585.5</v>
      </c>
      <c r="E74" s="32"/>
      <c r="F74" s="32">
        <v>2.5110000000000001</v>
      </c>
      <c r="G74" s="32"/>
      <c r="H74" s="8"/>
      <c r="I74" s="8">
        <v>0.67</v>
      </c>
      <c r="J74" s="33"/>
      <c r="K74" s="33"/>
      <c r="L74" s="33">
        <f t="shared" si="5"/>
        <v>-0.40047756659712525</v>
      </c>
      <c r="O74" s="7"/>
      <c r="Q74" s="1">
        <v>585.79999999999995</v>
      </c>
      <c r="R74" s="22">
        <f t="shared" si="4"/>
        <v>594.64</v>
      </c>
      <c r="S74" s="36"/>
      <c r="T74" s="36"/>
    </row>
    <row r="75" spans="1:23" x14ac:dyDescent="0.25">
      <c r="A75" s="75">
        <f t="shared" si="3"/>
        <v>4012009</v>
      </c>
      <c r="C75" s="22">
        <v>2003</v>
      </c>
      <c r="D75" s="72">
        <v>701</v>
      </c>
      <c r="E75" s="32"/>
      <c r="F75" s="32">
        <v>2.8290000000000002</v>
      </c>
      <c r="G75" s="32"/>
      <c r="H75" s="8"/>
      <c r="I75" s="8">
        <v>1.05</v>
      </c>
      <c r="J75" s="33"/>
      <c r="K75" s="33"/>
      <c r="L75" s="33">
        <f t="shared" si="5"/>
        <v>4.8790164169432049E-2</v>
      </c>
      <c r="O75" s="7"/>
      <c r="Q75" s="1">
        <v>700.4</v>
      </c>
      <c r="R75" s="22">
        <f t="shared" si="4"/>
        <v>562.31999999999994</v>
      </c>
      <c r="S75" s="36"/>
      <c r="T75" s="36"/>
    </row>
    <row r="76" spans="1:23" x14ac:dyDescent="0.25">
      <c r="A76" s="75">
        <f t="shared" si="3"/>
        <v>4016016</v>
      </c>
      <c r="C76" s="22">
        <v>2004</v>
      </c>
      <c r="D76" s="72">
        <v>897.8</v>
      </c>
      <c r="E76" s="32"/>
      <c r="F76" s="32">
        <v>2.72</v>
      </c>
      <c r="G76" s="32"/>
      <c r="H76" s="8">
        <v>1.01</v>
      </c>
      <c r="I76" s="8">
        <v>1.1399999999999999</v>
      </c>
      <c r="J76" s="33">
        <f>LN(H76)</f>
        <v>9.950330853168092E-3</v>
      </c>
      <c r="K76" s="33"/>
      <c r="L76" s="33">
        <f t="shared" si="5"/>
        <v>0.131028262406404</v>
      </c>
      <c r="O76" s="7"/>
      <c r="Q76" s="1">
        <v>874</v>
      </c>
      <c r="R76" s="22">
        <f t="shared" si="4"/>
        <v>622.52</v>
      </c>
      <c r="S76" s="36"/>
      <c r="T76" s="36"/>
    </row>
    <row r="77" spans="1:23" ht="16.5" thickBot="1" x14ac:dyDescent="0.3">
      <c r="A77" s="75">
        <f t="shared" si="3"/>
        <v>4020025</v>
      </c>
      <c r="C77" s="22">
        <v>2005</v>
      </c>
      <c r="D77" s="72">
        <v>1131.5</v>
      </c>
      <c r="E77" s="32">
        <v>2.3340000000000001</v>
      </c>
      <c r="F77" s="32">
        <v>1.194</v>
      </c>
      <c r="G77" s="73">
        <v>2.99</v>
      </c>
      <c r="H77" s="8">
        <v>1.1599999999999999</v>
      </c>
      <c r="I77" s="8">
        <v>1.4</v>
      </c>
      <c r="J77" s="33">
        <f t="shared" ref="J77:J87" si="6">LN(H77)</f>
        <v>0.14842000511827322</v>
      </c>
      <c r="K77" s="33"/>
      <c r="L77" s="33">
        <f t="shared" si="5"/>
        <v>0.33647223662121289</v>
      </c>
      <c r="M77" s="3">
        <f>LN(E77)</f>
        <v>0.84758353386436425</v>
      </c>
      <c r="N77" s="3">
        <f>LN(G77)</f>
        <v>1.0952733874025951</v>
      </c>
      <c r="O77" s="7"/>
      <c r="Q77" s="1">
        <v>1118</v>
      </c>
      <c r="R77" s="22">
        <f t="shared" si="4"/>
        <v>715.52</v>
      </c>
      <c r="S77" s="36"/>
      <c r="T77" s="36"/>
    </row>
    <row r="78" spans="1:23" ht="16.5" thickBot="1" x14ac:dyDescent="0.3">
      <c r="A78" s="75">
        <f t="shared" si="3"/>
        <v>4024036</v>
      </c>
      <c r="C78" s="22">
        <v>2006</v>
      </c>
      <c r="D78" s="72">
        <v>429.7</v>
      </c>
      <c r="E78" s="2">
        <f t="shared" ref="E78:I80" si="7">E28</f>
        <v>0.6431</v>
      </c>
      <c r="F78" s="2">
        <f t="shared" si="7"/>
        <v>5.4059999999999997</v>
      </c>
      <c r="G78" s="2">
        <f t="shared" si="7"/>
        <v>5.76</v>
      </c>
      <c r="H78" s="2">
        <f t="shared" si="7"/>
        <v>0.76230109363128751</v>
      </c>
      <c r="I78" s="2">
        <f t="shared" si="7"/>
        <v>0.68648123782108428</v>
      </c>
      <c r="J78" s="33">
        <f t="shared" si="6"/>
        <v>-0.27141366534209627</v>
      </c>
      <c r="K78" s="33"/>
      <c r="L78" s="33">
        <f t="shared" si="5"/>
        <v>-0.37617638434265815</v>
      </c>
      <c r="M78" s="3">
        <f>LN(E78)</f>
        <v>-0.44145504584131956</v>
      </c>
      <c r="N78" s="3">
        <f>LN(G78)</f>
        <v>1.7509374747077999</v>
      </c>
      <c r="O78" s="37"/>
      <c r="Q78" s="1">
        <v>421</v>
      </c>
      <c r="R78" s="22">
        <f t="shared" si="4"/>
        <v>739.83999999999992</v>
      </c>
      <c r="S78" s="50">
        <v>471</v>
      </c>
      <c r="T78" s="36"/>
    </row>
    <row r="79" spans="1:23" ht="17.25" thickTop="1" thickBot="1" x14ac:dyDescent="0.3">
      <c r="A79" s="75">
        <f t="shared" si="3"/>
        <v>4028049</v>
      </c>
      <c r="C79" s="22">
        <v>2007</v>
      </c>
      <c r="D79" s="72">
        <v>770.5</v>
      </c>
      <c r="E79" s="2">
        <f t="shared" si="7"/>
        <v>0.96650000000000003</v>
      </c>
      <c r="F79" s="2">
        <f t="shared" si="7"/>
        <v>3.8330000000000002</v>
      </c>
      <c r="G79" s="2">
        <f t="shared" si="7"/>
        <v>4.5999999999999996</v>
      </c>
      <c r="H79" s="2">
        <f t="shared" si="7"/>
        <v>0.85906244440188562</v>
      </c>
      <c r="I79" s="2">
        <f t="shared" si="7"/>
        <v>0.96273567625858436</v>
      </c>
      <c r="J79" s="33">
        <f t="shared" si="6"/>
        <v>-0.15191366534209633</v>
      </c>
      <c r="K79" s="33"/>
      <c r="L79" s="33">
        <f t="shared" si="5"/>
        <v>-3.7976384342658237E-2</v>
      </c>
      <c r="M79" s="3">
        <f>LN(E79)</f>
        <v>-3.407398033375144E-2</v>
      </c>
      <c r="N79" s="3">
        <f>LN(G79)</f>
        <v>1.5260563034950492</v>
      </c>
      <c r="O79" s="37"/>
      <c r="Q79" s="1">
        <f t="shared" ref="Q79:Q88" si="8">D29</f>
        <v>756.6</v>
      </c>
      <c r="R79" s="22">
        <f t="shared" si="4"/>
        <v>774</v>
      </c>
      <c r="S79" s="51">
        <v>842</v>
      </c>
      <c r="T79" s="36"/>
      <c r="W79" s="154"/>
    </row>
    <row r="80" spans="1:23" ht="16.5" thickBot="1" x14ac:dyDescent="0.3">
      <c r="A80" s="75">
        <f t="shared" si="3"/>
        <v>4032064</v>
      </c>
      <c r="C80" s="22">
        <v>2008</v>
      </c>
      <c r="D80" s="72">
        <v>538.4</v>
      </c>
      <c r="E80" s="2">
        <f t="shared" si="7"/>
        <v>1.1012</v>
      </c>
      <c r="F80" s="2">
        <f t="shared" si="7"/>
        <v>2.09</v>
      </c>
      <c r="G80" s="2">
        <f t="shared" si="7"/>
        <v>2.5299999999999998</v>
      </c>
      <c r="H80" s="2">
        <f t="shared" si="7"/>
        <v>0.87913776411896105</v>
      </c>
      <c r="I80" s="2">
        <f t="shared" si="7"/>
        <v>0.83278782233672088</v>
      </c>
      <c r="J80" s="33">
        <f t="shared" si="6"/>
        <v>-0.12881366534209626</v>
      </c>
      <c r="K80" s="33"/>
      <c r="L80" s="33">
        <f t="shared" si="5"/>
        <v>-0.18297638434265825</v>
      </c>
      <c r="M80" s="3">
        <f>LN(E80)</f>
        <v>9.6400494286315155E-2</v>
      </c>
      <c r="N80" s="3">
        <f>LN(G80)</f>
        <v>0.92821930273942876</v>
      </c>
      <c r="O80" s="37"/>
      <c r="Q80" s="1">
        <f t="shared" si="8"/>
        <v>505.4</v>
      </c>
      <c r="R80" s="22">
        <f t="shared" si="4"/>
        <v>735</v>
      </c>
      <c r="S80" s="52">
        <v>751</v>
      </c>
      <c r="T80" s="36"/>
      <c r="W80" s="154"/>
    </row>
    <row r="81" spans="1:32" ht="16.5" thickBot="1" x14ac:dyDescent="0.3">
      <c r="A81" s="75">
        <f t="shared" si="3"/>
        <v>4036081</v>
      </c>
      <c r="C81" s="22">
        <v>2009</v>
      </c>
      <c r="D81" s="72">
        <v>388.4</v>
      </c>
      <c r="E81" s="2"/>
      <c r="F81" s="2"/>
      <c r="G81" s="2"/>
      <c r="H81" s="2">
        <f t="shared" ref="H81:I84" si="9">H31</f>
        <v>0.89188893602047603</v>
      </c>
      <c r="I81" s="2">
        <f t="shared" si="9"/>
        <v>0.62796152247037018</v>
      </c>
      <c r="J81" s="33">
        <f t="shared" si="6"/>
        <v>-0.11441366534209625</v>
      </c>
      <c r="K81" s="33"/>
      <c r="L81" s="33">
        <f t="shared" si="5"/>
        <v>-0.46527638434265839</v>
      </c>
      <c r="O81" s="37"/>
      <c r="Q81" s="1">
        <f t="shared" si="8"/>
        <v>388.4</v>
      </c>
      <c r="R81" s="22">
        <f t="shared" si="4"/>
        <v>637.88</v>
      </c>
      <c r="S81" s="52">
        <v>450</v>
      </c>
      <c r="T81" s="36"/>
      <c r="W81" s="154"/>
    </row>
    <row r="82" spans="1:32" ht="16.5" thickBot="1" x14ac:dyDescent="0.3">
      <c r="A82" s="75">
        <f t="shared" si="3"/>
        <v>4040100</v>
      </c>
      <c r="C82" s="22">
        <v>2010</v>
      </c>
      <c r="D82" s="72">
        <v>766.1</v>
      </c>
      <c r="E82" s="2"/>
      <c r="F82" s="2"/>
      <c r="G82" s="2"/>
      <c r="H82" s="2">
        <f t="shared" si="9"/>
        <v>1.1036096800457229</v>
      </c>
      <c r="I82" s="2">
        <f t="shared" si="9"/>
        <v>1.1444493630002472</v>
      </c>
      <c r="J82" s="33">
        <f t="shared" si="6"/>
        <v>9.8586334657903799E-2</v>
      </c>
      <c r="K82" s="33"/>
      <c r="L82" s="33">
        <f t="shared" si="5"/>
        <v>0.13492361565734165</v>
      </c>
      <c r="O82" s="37"/>
      <c r="Q82" s="1">
        <f t="shared" si="8"/>
        <v>718.7</v>
      </c>
      <c r="R82" s="22">
        <f t="shared" si="4"/>
        <v>558.0200000000001</v>
      </c>
      <c r="S82" s="52">
        <v>853</v>
      </c>
      <c r="T82" s="36"/>
      <c r="W82" s="154"/>
      <c r="AD82" s="49"/>
      <c r="AE82" s="49"/>
      <c r="AF82" s="49"/>
    </row>
    <row r="83" spans="1:32" ht="16.5" thickBot="1" x14ac:dyDescent="0.3">
      <c r="A83" s="75">
        <f t="shared" si="3"/>
        <v>4044121</v>
      </c>
      <c r="C83" s="22">
        <v>2011</v>
      </c>
      <c r="D83" s="72">
        <v>869.2</v>
      </c>
      <c r="E83" s="2"/>
      <c r="F83" s="2"/>
      <c r="G83" s="2"/>
      <c r="H83" s="2">
        <f t="shared" si="9"/>
        <v>1.3346730221950152</v>
      </c>
      <c r="I83" s="2">
        <f t="shared" si="9"/>
        <v>1.7536925888167334</v>
      </c>
      <c r="J83" s="33">
        <f t="shared" si="6"/>
        <v>0.28868633465790372</v>
      </c>
      <c r="K83" s="33"/>
      <c r="L83" s="33">
        <f t="shared" si="5"/>
        <v>0.56172361565734175</v>
      </c>
      <c r="O83" s="37"/>
      <c r="Q83" s="1">
        <f t="shared" si="8"/>
        <v>869.2</v>
      </c>
      <c r="R83" s="22">
        <f t="shared" si="4"/>
        <v>647.66000000000008</v>
      </c>
      <c r="S83" s="52">
        <v>803</v>
      </c>
      <c r="T83" s="36">
        <f t="shared" ref="T83:T88" si="10">S83-Q83</f>
        <v>-66.200000000000045</v>
      </c>
      <c r="W83" s="154"/>
      <c r="AD83" s="49"/>
      <c r="AE83" s="49"/>
      <c r="AF83" s="49"/>
    </row>
    <row r="84" spans="1:32" ht="16.5" thickBot="1" x14ac:dyDescent="0.3">
      <c r="A84" s="75">
        <f t="shared" si="3"/>
        <v>4048144</v>
      </c>
      <c r="C84" s="22">
        <v>2012</v>
      </c>
      <c r="D84" s="72">
        <v>712.7</v>
      </c>
      <c r="E84" s="2"/>
      <c r="F84" s="2"/>
      <c r="G84" s="2"/>
      <c r="H84" s="2">
        <f t="shared" si="9"/>
        <v>1.2564450376908851</v>
      </c>
      <c r="I84" s="2">
        <f t="shared" si="9"/>
        <v>1.406245821596948</v>
      </c>
      <c r="J84" s="33">
        <f t="shared" si="6"/>
        <v>0.22828633465790357</v>
      </c>
      <c r="K84" s="33"/>
      <c r="L84" s="33">
        <f t="shared" si="5"/>
        <v>0.34092361565734186</v>
      </c>
      <c r="O84" s="37"/>
      <c r="Q84" s="1">
        <f t="shared" si="8"/>
        <v>697</v>
      </c>
      <c r="R84" s="22">
        <f t="shared" si="4"/>
        <v>635.74</v>
      </c>
      <c r="S84" s="52">
        <v>964</v>
      </c>
      <c r="T84" s="36">
        <f t="shared" si="10"/>
        <v>267</v>
      </c>
      <c r="AD84" s="49"/>
      <c r="AE84" s="49"/>
      <c r="AF84" s="49"/>
    </row>
    <row r="85" spans="1:32" ht="16.5" thickBot="1" x14ac:dyDescent="0.3">
      <c r="A85" s="75">
        <f t="shared" si="3"/>
        <v>4052169</v>
      </c>
      <c r="C85" s="22">
        <v>2013</v>
      </c>
      <c r="D85" s="72">
        <v>611</v>
      </c>
      <c r="E85" s="2"/>
      <c r="F85" s="2"/>
      <c r="G85" s="2"/>
      <c r="H85" s="2"/>
      <c r="I85" s="2">
        <f>I35</f>
        <v>1.1664017885417344</v>
      </c>
      <c r="J85" s="33"/>
      <c r="K85" s="33"/>
      <c r="L85" s="33">
        <f t="shared" si="5"/>
        <v>0.15392361565734161</v>
      </c>
      <c r="O85" s="37"/>
      <c r="Q85" s="1">
        <f t="shared" si="8"/>
        <v>604.19999999999993</v>
      </c>
      <c r="R85" s="22">
        <f t="shared" si="4"/>
        <v>655.5</v>
      </c>
      <c r="S85" s="52">
        <v>871</v>
      </c>
      <c r="T85" s="36">
        <f t="shared" si="10"/>
        <v>266.80000000000007</v>
      </c>
      <c r="V85" s="49"/>
      <c r="W85" s="155"/>
      <c r="X85" s="156"/>
      <c r="Y85" s="156"/>
      <c r="Z85" s="156"/>
      <c r="AA85" s="157"/>
      <c r="AB85" s="155"/>
      <c r="AC85" s="157"/>
      <c r="AD85" s="158"/>
      <c r="AE85" s="49"/>
      <c r="AF85" s="49"/>
    </row>
    <row r="86" spans="1:32" ht="16.5" thickBot="1" x14ac:dyDescent="0.3">
      <c r="A86" s="75">
        <f t="shared" si="3"/>
        <v>4056196</v>
      </c>
      <c r="C86" s="22">
        <v>2014</v>
      </c>
      <c r="D86" s="72">
        <v>682.4</v>
      </c>
      <c r="E86" s="2">
        <f t="shared" ref="E86:H88" si="11">E36</f>
        <v>1.2608999999999999</v>
      </c>
      <c r="F86" s="2">
        <f t="shared" si="11"/>
        <v>4.7439999999999998</v>
      </c>
      <c r="G86" s="2">
        <f t="shared" si="11"/>
        <v>5.27</v>
      </c>
      <c r="H86" s="2">
        <f t="shared" si="11"/>
        <v>0.90076248809523063</v>
      </c>
      <c r="I86" s="2">
        <f>I36</f>
        <v>0.9097582406867466</v>
      </c>
      <c r="J86" s="33">
        <f t="shared" si="6"/>
        <v>-0.10451366534209622</v>
      </c>
      <c r="K86" s="33"/>
      <c r="L86" s="33">
        <f t="shared" si="5"/>
        <v>-9.4576384342658193E-2</v>
      </c>
      <c r="M86" s="3">
        <f>LN(E86)</f>
        <v>0.23182575169704359</v>
      </c>
      <c r="N86" s="3">
        <f>LN(G86)</f>
        <v>1.6620303625532709</v>
      </c>
      <c r="O86" s="37"/>
      <c r="Q86" s="1">
        <f t="shared" si="8"/>
        <v>572.6</v>
      </c>
      <c r="R86" s="22">
        <f t="shared" si="4"/>
        <v>692.33999999999992</v>
      </c>
      <c r="S86" s="52">
        <v>616</v>
      </c>
      <c r="T86" s="36">
        <f t="shared" si="10"/>
        <v>43.399999999999977</v>
      </c>
      <c r="V86" s="49"/>
      <c r="W86" s="155"/>
      <c r="X86" s="156"/>
      <c r="Y86" s="156"/>
      <c r="Z86" s="156"/>
      <c r="AA86" s="157"/>
      <c r="AB86" s="155"/>
      <c r="AC86" s="157"/>
      <c r="AD86" s="158"/>
      <c r="AE86" s="49"/>
      <c r="AF86" s="49"/>
    </row>
    <row r="87" spans="1:32" ht="16.5" thickBot="1" x14ac:dyDescent="0.3">
      <c r="A87" s="75">
        <f t="shared" si="3"/>
        <v>4060225</v>
      </c>
      <c r="C87" s="22">
        <v>2015</v>
      </c>
      <c r="D87" s="72">
        <v>538.4</v>
      </c>
      <c r="E87" s="2">
        <f t="shared" si="11"/>
        <v>1.1175999999999999</v>
      </c>
      <c r="F87" s="2" t="str">
        <f t="shared" si="11"/>
        <v>-</v>
      </c>
      <c r="G87" s="2">
        <f t="shared" si="11"/>
        <v>6.7240000000000002</v>
      </c>
      <c r="H87" s="2">
        <f t="shared" si="11"/>
        <v>0.8556330579696565</v>
      </c>
      <c r="I87" s="2">
        <f>I37</f>
        <v>0.57609863919645476</v>
      </c>
      <c r="J87" s="33">
        <f t="shared" si="6"/>
        <v>-0.15591366534209639</v>
      </c>
      <c r="K87" s="33"/>
      <c r="L87" s="33">
        <f t="shared" si="5"/>
        <v>-0.55147638434265822</v>
      </c>
      <c r="M87" s="3">
        <f>LN(E87)</f>
        <v>0.11118352896061494</v>
      </c>
      <c r="N87" s="3">
        <f>LN(G87)</f>
        <v>1.9056832155463692</v>
      </c>
      <c r="O87" s="37">
        <v>4.5100000000000001E-2</v>
      </c>
      <c r="P87" s="3">
        <v>6.5199999999999994E-2</v>
      </c>
      <c r="Q87" s="1">
        <f t="shared" si="8"/>
        <v>562.29999999999995</v>
      </c>
      <c r="R87" s="38">
        <f>AVERAGE(Q83:Q87)</f>
        <v>661.06000000000006</v>
      </c>
      <c r="S87" s="52">
        <v>769</v>
      </c>
      <c r="T87" s="36">
        <f t="shared" si="10"/>
        <v>206.70000000000005</v>
      </c>
      <c r="V87" s="49"/>
      <c r="W87" s="155"/>
      <c r="X87" s="156"/>
      <c r="Y87" s="156"/>
      <c r="Z87" s="156"/>
      <c r="AA87" s="157"/>
      <c r="AB87" s="155"/>
      <c r="AC87" s="157"/>
      <c r="AD87" s="158"/>
      <c r="AE87" s="49"/>
      <c r="AF87" s="49"/>
    </row>
    <row r="88" spans="1:32" ht="16.5" thickBot="1" x14ac:dyDescent="0.3">
      <c r="A88" s="75">
        <f t="shared" si="3"/>
        <v>4064256</v>
      </c>
      <c r="C88" s="22">
        <v>2016</v>
      </c>
      <c r="D88" s="2">
        <f t="shared" ref="D88" si="12">D38</f>
        <v>571.79999999999995</v>
      </c>
      <c r="E88" s="2">
        <f t="shared" si="11"/>
        <v>1.1759999999999999</v>
      </c>
      <c r="F88" s="2" t="str">
        <f t="shared" si="11"/>
        <v>-</v>
      </c>
      <c r="G88" s="2">
        <f t="shared" si="11"/>
        <v>2.798</v>
      </c>
      <c r="H88" s="2">
        <f t="shared" si="11"/>
        <v>1.2104429108518142</v>
      </c>
      <c r="I88" s="2">
        <f>I38</f>
        <v>1.012602364528737</v>
      </c>
      <c r="J88" s="33">
        <f>LN(H88)</f>
        <v>0.19098633465790374</v>
      </c>
      <c r="K88" s="33"/>
      <c r="L88" s="33">
        <f>LN(I88)</f>
        <v>1.252361565734177E-2</v>
      </c>
      <c r="M88" s="3">
        <f>LN(E88)</f>
        <v>0.16211884947643512</v>
      </c>
      <c r="N88" s="3">
        <f>LN(G88)</f>
        <v>1.0289048762432895</v>
      </c>
      <c r="O88" s="7"/>
      <c r="Q88" s="1">
        <f t="shared" si="8"/>
        <v>571.79999999999995</v>
      </c>
      <c r="R88" s="38">
        <f>AVERAGE(Q84:Q88)</f>
        <v>601.57999999999993</v>
      </c>
      <c r="S88" s="52">
        <v>796</v>
      </c>
      <c r="T88" s="36">
        <f t="shared" si="10"/>
        <v>224.20000000000005</v>
      </c>
      <c r="V88" s="49"/>
      <c r="W88" s="155"/>
      <c r="X88" s="156"/>
      <c r="Y88" s="156"/>
      <c r="Z88" s="156"/>
      <c r="AA88" s="157"/>
      <c r="AB88" s="155"/>
      <c r="AC88" s="157"/>
      <c r="AD88" s="158"/>
      <c r="AE88" s="49"/>
      <c r="AF88" s="49"/>
    </row>
    <row r="89" spans="1:32" x14ac:dyDescent="0.25">
      <c r="A89" s="75">
        <f t="shared" si="3"/>
        <v>4068289</v>
      </c>
      <c r="C89" s="22">
        <v>2017</v>
      </c>
      <c r="D89" s="25"/>
      <c r="E89" s="32"/>
      <c r="F89" s="39"/>
      <c r="G89" s="32"/>
      <c r="H89" s="32"/>
      <c r="I89" s="32"/>
      <c r="J89" s="33"/>
      <c r="K89" s="33"/>
      <c r="L89" s="33"/>
      <c r="N89" s="9"/>
      <c r="O89" s="7"/>
      <c r="Q89" s="1"/>
      <c r="R89" s="22"/>
      <c r="S89" s="36">
        <f>I112</f>
        <v>602.14358389501604</v>
      </c>
      <c r="T89" s="36"/>
      <c r="V89" s="49"/>
      <c r="W89" s="155"/>
      <c r="X89" s="156"/>
      <c r="Y89" s="156"/>
      <c r="Z89" s="156"/>
      <c r="AA89" s="157"/>
      <c r="AB89" s="155"/>
      <c r="AC89" s="157"/>
      <c r="AD89" s="158"/>
      <c r="AE89" s="49"/>
      <c r="AF89" s="49"/>
    </row>
    <row r="90" spans="1:32" x14ac:dyDescent="0.25">
      <c r="C90" s="22"/>
      <c r="D90" s="25"/>
      <c r="E90" s="32"/>
      <c r="F90" s="39"/>
      <c r="G90" s="32"/>
      <c r="H90" s="32"/>
      <c r="I90" s="32"/>
      <c r="J90" s="33"/>
      <c r="K90" s="33"/>
      <c r="L90" s="33"/>
      <c r="N90" s="9"/>
      <c r="O90" s="7"/>
      <c r="Q90" s="34"/>
      <c r="R90" s="22"/>
      <c r="S90" s="36"/>
      <c r="T90" s="36"/>
      <c r="V90" s="49"/>
      <c r="W90" s="155"/>
      <c r="X90" s="156"/>
      <c r="Y90" s="156"/>
      <c r="Z90" s="156"/>
      <c r="AA90" s="157"/>
      <c r="AB90" s="155"/>
      <c r="AC90" s="157"/>
      <c r="AD90" s="158"/>
      <c r="AE90" s="49"/>
      <c r="AF90" s="49"/>
    </row>
    <row r="91" spans="1:32" x14ac:dyDescent="0.25">
      <c r="C91" s="22"/>
      <c r="D91" s="25"/>
      <c r="E91" s="32"/>
      <c r="F91" s="39"/>
      <c r="G91" s="32"/>
      <c r="H91" s="32"/>
      <c r="I91" s="32"/>
      <c r="J91" s="33"/>
      <c r="K91" s="33"/>
      <c r="L91" s="33"/>
      <c r="N91" s="9"/>
      <c r="O91" s="7"/>
      <c r="Q91" s="34"/>
      <c r="R91" s="22"/>
      <c r="S91" s="36"/>
      <c r="T91" s="36"/>
      <c r="V91" s="49"/>
      <c r="W91" s="155"/>
      <c r="X91" s="156"/>
      <c r="Y91" s="156"/>
      <c r="Z91" s="156"/>
      <c r="AA91" s="157"/>
      <c r="AB91" s="155"/>
      <c r="AC91" s="157"/>
      <c r="AD91" s="158"/>
      <c r="AE91" s="49"/>
      <c r="AF91" s="49"/>
    </row>
    <row r="92" spans="1:32" x14ac:dyDescent="0.25">
      <c r="C92" s="22"/>
      <c r="D92" s="25"/>
      <c r="E92" s="32"/>
      <c r="F92" s="39"/>
      <c r="G92" s="32"/>
      <c r="H92" s="32"/>
      <c r="I92" s="32"/>
      <c r="J92" s="33"/>
      <c r="K92" s="33"/>
      <c r="L92" s="33"/>
      <c r="N92" s="9"/>
      <c r="O92" s="7"/>
      <c r="Q92" s="34"/>
      <c r="R92" s="22"/>
      <c r="S92" s="36"/>
      <c r="T92" s="36"/>
      <c r="V92" s="49"/>
      <c r="W92" s="155"/>
      <c r="X92" s="156"/>
      <c r="Y92" s="156"/>
      <c r="Z92" s="156"/>
      <c r="AA92" s="157"/>
      <c r="AB92" s="155"/>
      <c r="AC92" s="157"/>
      <c r="AD92" s="158"/>
      <c r="AE92" s="49"/>
      <c r="AF92" s="49"/>
    </row>
    <row r="93" spans="1:32" x14ac:dyDescent="0.25">
      <c r="C93" s="40" t="s">
        <v>22</v>
      </c>
      <c r="D93" s="10"/>
      <c r="P93" s="3" t="s">
        <v>14</v>
      </c>
      <c r="Q93" s="3">
        <f>SUM(Q66:Q87)/22</f>
        <v>686.63636363636363</v>
      </c>
      <c r="T93" s="11"/>
      <c r="V93" s="49"/>
      <c r="W93" s="155"/>
      <c r="X93" s="49"/>
      <c r="Y93" s="156"/>
      <c r="Z93" s="156"/>
      <c r="AA93" s="157"/>
      <c r="AB93" s="155"/>
      <c r="AC93" s="157"/>
      <c r="AD93" s="158"/>
      <c r="AE93" s="49"/>
      <c r="AF93" s="49"/>
    </row>
    <row r="94" spans="1:32" x14ac:dyDescent="0.25">
      <c r="C94" s="22"/>
      <c r="D94" s="3" t="s">
        <v>2</v>
      </c>
      <c r="E94" s="3" t="s">
        <v>1</v>
      </c>
      <c r="G94" s="3" t="s">
        <v>31</v>
      </c>
      <c r="H94" s="3" t="s">
        <v>32</v>
      </c>
      <c r="J94" s="4" t="str">
        <f>J57</f>
        <v>LN(CPUE_TIB)</v>
      </c>
      <c r="L94" s="4" t="str">
        <f>L57</f>
        <v>LN(CPUE_TVH)</v>
      </c>
      <c r="M94" s="4" t="str">
        <f>M57</f>
        <v>LN(Pre0+)</v>
      </c>
      <c r="N94" s="4" t="str">
        <f>N57</f>
        <v>LN(Pre1+)</v>
      </c>
      <c r="V94" s="49"/>
      <c r="W94" s="155"/>
      <c r="X94" s="156"/>
      <c r="Y94" s="156"/>
      <c r="Z94" s="156"/>
      <c r="AA94" s="157"/>
      <c r="AB94" s="155"/>
      <c r="AC94" s="157"/>
      <c r="AD94" s="158"/>
      <c r="AE94" s="49"/>
      <c r="AF94" s="49"/>
    </row>
    <row r="95" spans="1:32" x14ac:dyDescent="0.25">
      <c r="C95" s="3" t="s">
        <v>23</v>
      </c>
      <c r="D95" s="3">
        <f>SUM(C86:C87,C82:C84)</f>
        <v>10062</v>
      </c>
      <c r="E95" s="3">
        <f>SUM(C83:C87)</f>
        <v>10065</v>
      </c>
      <c r="G95" s="3">
        <f>SUM(C86:C87,C78:C80)</f>
        <v>10050</v>
      </c>
      <c r="H95" s="3">
        <f>G95</f>
        <v>10050</v>
      </c>
      <c r="I95" s="3" t="s">
        <v>24</v>
      </c>
      <c r="J95" s="12">
        <f>SUM(J86:J87,J82:J84)</f>
        <v>0.35513167328951845</v>
      </c>
      <c r="K95" s="12"/>
      <c r="L95" s="12">
        <f>SUM(L83:L87)</f>
        <v>0.41051807828670883</v>
      </c>
      <c r="M95" s="3">
        <f>SUM(M86:M87,M78:M80)</f>
        <v>-3.6119251231097341E-2</v>
      </c>
      <c r="N95" s="3">
        <f>SUM(N86:N87,N78:N80)</f>
        <v>7.7729266590419179</v>
      </c>
      <c r="V95" s="49"/>
      <c r="W95" s="155"/>
      <c r="X95" s="156"/>
      <c r="Y95" s="156"/>
      <c r="Z95" s="156"/>
      <c r="AA95" s="157"/>
      <c r="AB95" s="155"/>
      <c r="AC95" s="157"/>
      <c r="AD95" s="158"/>
      <c r="AE95" s="49"/>
      <c r="AF95" s="49"/>
    </row>
    <row r="96" spans="1:32" x14ac:dyDescent="0.25">
      <c r="C96" s="3" t="s">
        <v>26</v>
      </c>
      <c r="D96" s="3">
        <f>SUM(A86:A87,A82:A84)</f>
        <v>20248786</v>
      </c>
      <c r="E96" s="3">
        <f>SUM(A83:A87)</f>
        <v>20260855</v>
      </c>
      <c r="G96" s="3">
        <f>SUM(A86:A87,A78:A80)</f>
        <v>20200570</v>
      </c>
      <c r="H96" s="3">
        <f>G96</f>
        <v>20200570</v>
      </c>
      <c r="P96" s="41" t="s">
        <v>52</v>
      </c>
      <c r="V96" s="49"/>
      <c r="W96" s="155"/>
      <c r="X96" s="156"/>
      <c r="Y96" s="156"/>
      <c r="Z96" s="156"/>
      <c r="AA96" s="157"/>
      <c r="AB96" s="155"/>
      <c r="AC96" s="157"/>
      <c r="AD96" s="158"/>
      <c r="AE96" s="49"/>
      <c r="AF96" s="49"/>
    </row>
    <row r="97" spans="3:32" x14ac:dyDescent="0.25">
      <c r="C97" s="3" t="s">
        <v>28</v>
      </c>
      <c r="D97" s="3">
        <f>SUM(E124:E125,E120:E122)</f>
        <v>713.36229932782703</v>
      </c>
      <c r="E97" s="3">
        <f>SUM(G124:G125,G121:G123)</f>
        <v>823.7109915911451</v>
      </c>
      <c r="G97" s="3">
        <f>SUM(H124:H125,H116:H118)</f>
        <v>-69.441233187120474</v>
      </c>
      <c r="H97" s="3">
        <f>SUM(I124:I125,I116:I118)</f>
        <v>15626.320764787406</v>
      </c>
      <c r="I97" s="3" t="s">
        <v>3</v>
      </c>
      <c r="J97" s="13">
        <f>(D99*D97-D95*J95)/(D99*D96-D95*D95)</f>
        <v>-7.5853488372088176E-2</v>
      </c>
      <c r="K97" s="13"/>
      <c r="L97" s="13">
        <f>(E99*E97-E95*L95)/(E99*E96-E95*E95)</f>
        <v>-0.26618999999996956</v>
      </c>
      <c r="M97" s="13">
        <f>(G99*G97-G95*M95)/(G99*G96-G95*G95)</f>
        <v>4.5120882676931158E-2</v>
      </c>
      <c r="N97" s="13">
        <f>(H99*H97-H95*N95)/(H99*H96-H95*H95)</f>
        <v>3.9116858759287942E-2</v>
      </c>
      <c r="O97" s="41"/>
      <c r="P97" s="41" t="s">
        <v>37</v>
      </c>
      <c r="W97" s="49"/>
      <c r="X97" s="49"/>
      <c r="Z97" s="156"/>
      <c r="AA97" s="157"/>
      <c r="AB97" s="155"/>
      <c r="AC97" s="157"/>
      <c r="AD97" s="158"/>
      <c r="AE97" s="49"/>
      <c r="AF97" s="49"/>
    </row>
    <row r="98" spans="3:32" x14ac:dyDescent="0.25">
      <c r="I98" s="14" t="s">
        <v>30</v>
      </c>
      <c r="J98" s="4">
        <f>1+J97</f>
        <v>0.92414651162791184</v>
      </c>
      <c r="L98" s="4">
        <f>1+L97</f>
        <v>0.73381000000003049</v>
      </c>
      <c r="M98" s="4">
        <f>1+M97</f>
        <v>1.0451208826769312</v>
      </c>
      <c r="N98" s="4">
        <f>1+N97</f>
        <v>1.0391168587592881</v>
      </c>
      <c r="O98" s="15"/>
      <c r="W98" s="49"/>
      <c r="X98" s="49"/>
      <c r="Z98" s="156"/>
      <c r="AA98" s="157"/>
      <c r="AB98" s="159"/>
      <c r="AC98" s="157"/>
      <c r="AD98" s="158"/>
      <c r="AE98" s="49"/>
      <c r="AF98" s="49"/>
    </row>
    <row r="99" spans="3:32" x14ac:dyDescent="0.25">
      <c r="C99" s="3" t="s">
        <v>29</v>
      </c>
      <c r="D99" s="3">
        <v>5</v>
      </c>
      <c r="E99" s="3">
        <v>5</v>
      </c>
      <c r="F99" s="3">
        <v>5</v>
      </c>
      <c r="G99" s="3">
        <v>5</v>
      </c>
      <c r="H99" s="3">
        <v>5</v>
      </c>
      <c r="W99" s="49"/>
      <c r="X99" s="49"/>
      <c r="Z99" s="49"/>
      <c r="AA99" s="49"/>
      <c r="AB99" s="49"/>
      <c r="AC99" s="49"/>
      <c r="AD99" s="49"/>
      <c r="AE99" s="49"/>
      <c r="AF99" s="49"/>
    </row>
    <row r="100" spans="3:32" x14ac:dyDescent="0.25">
      <c r="H100" s="3" t="s">
        <v>33</v>
      </c>
      <c r="I100" s="16">
        <f>R87</f>
        <v>661.06000000000006</v>
      </c>
      <c r="J100" s="17">
        <f>J$56*J98*$I100</f>
        <v>61.091629297674743</v>
      </c>
      <c r="K100" s="17"/>
      <c r="L100" s="17">
        <f>L$56*L98*$I100</f>
        <v>48.509243860002023</v>
      </c>
      <c r="M100" s="17">
        <f>M$56*M98*$I100</f>
        <v>69.088761070241219</v>
      </c>
      <c r="N100" s="17">
        <f>N$56*N98*$I100</f>
        <v>480.8430134559905</v>
      </c>
      <c r="W100" s="49"/>
      <c r="X100" s="49"/>
      <c r="Z100" s="49"/>
      <c r="AA100" s="49"/>
      <c r="AB100" s="49"/>
      <c r="AC100" s="49"/>
      <c r="AD100" s="49"/>
      <c r="AE100" s="49"/>
      <c r="AF100" s="49"/>
    </row>
    <row r="101" spans="3:32" x14ac:dyDescent="0.25">
      <c r="H101" s="18" t="s">
        <v>35</v>
      </c>
      <c r="I101" s="19">
        <f>SUM(J100:N100)</f>
        <v>659.53264768390852</v>
      </c>
      <c r="J101" s="17"/>
      <c r="K101" s="17"/>
      <c r="L101" s="42" t="s">
        <v>45</v>
      </c>
      <c r="M101" s="42">
        <f>$P$101*M98*I100</f>
        <v>587.25446909705033</v>
      </c>
      <c r="N101" s="16"/>
      <c r="O101" s="41" t="s">
        <v>46</v>
      </c>
      <c r="P101" s="160">
        <v>0.85</v>
      </c>
      <c r="W101" s="49"/>
      <c r="X101" s="49"/>
      <c r="Z101" s="49"/>
      <c r="AA101" s="49"/>
      <c r="AB101" s="49"/>
      <c r="AC101" s="49"/>
      <c r="AD101" s="49"/>
      <c r="AE101" s="49"/>
      <c r="AF101" s="49"/>
    </row>
    <row r="102" spans="3:32" x14ac:dyDescent="0.25">
      <c r="G102" s="220" t="s">
        <v>44</v>
      </c>
      <c r="H102" s="221"/>
      <c r="I102" s="42">
        <f>MIN(I101,1000)</f>
        <v>659.53264768390852</v>
      </c>
      <c r="J102" s="17"/>
      <c r="K102" s="17"/>
      <c r="L102" s="17"/>
      <c r="M102" s="16"/>
      <c r="N102" s="16"/>
      <c r="W102" s="49"/>
      <c r="X102" s="49"/>
      <c r="Z102" s="49"/>
      <c r="AA102" s="49"/>
      <c r="AB102" s="49"/>
      <c r="AC102" s="49"/>
      <c r="AD102" s="49"/>
      <c r="AE102" s="49"/>
      <c r="AF102" s="49"/>
    </row>
    <row r="103" spans="3:32" x14ac:dyDescent="0.25">
      <c r="C103" s="40" t="s">
        <v>36</v>
      </c>
      <c r="D103" s="10"/>
      <c r="H103" s="20"/>
      <c r="I103" s="21"/>
      <c r="J103" s="17"/>
      <c r="K103" s="17"/>
      <c r="L103" s="17"/>
      <c r="M103" s="16"/>
      <c r="N103" s="16"/>
      <c r="W103" s="49"/>
      <c r="X103" s="49"/>
      <c r="Z103" s="49"/>
      <c r="AA103" s="49"/>
      <c r="AB103" s="49"/>
      <c r="AC103" s="49"/>
      <c r="AD103" s="49"/>
      <c r="AE103" s="49"/>
      <c r="AF103" s="49"/>
    </row>
    <row r="104" spans="3:32" x14ac:dyDescent="0.25">
      <c r="D104" s="4" t="s">
        <v>2</v>
      </c>
      <c r="E104" s="3" t="s">
        <v>1</v>
      </c>
      <c r="G104" s="3" t="s">
        <v>31</v>
      </c>
      <c r="H104" s="3" t="s">
        <v>32</v>
      </c>
      <c r="J104" s="4" t="str">
        <f>J94</f>
        <v>LN(CPUE_TIB)</v>
      </c>
      <c r="L104" s="4" t="str">
        <f>L94</f>
        <v>LN(CPUE_TVH)</v>
      </c>
      <c r="M104" s="4" t="str">
        <f>M94</f>
        <v>LN(Pre0+)</v>
      </c>
      <c r="N104" s="4" t="str">
        <f>N94</f>
        <v>LN(Pre1+)</v>
      </c>
      <c r="W104" s="49"/>
      <c r="X104" s="49"/>
      <c r="Z104" s="49"/>
      <c r="AA104" s="49"/>
      <c r="AB104" s="49"/>
      <c r="AC104" s="49"/>
      <c r="AD104" s="49"/>
      <c r="AE104" s="49"/>
      <c r="AF104" s="49"/>
    </row>
    <row r="105" spans="3:32" x14ac:dyDescent="0.25">
      <c r="C105" s="3" t="s">
        <v>23</v>
      </c>
      <c r="D105" s="3">
        <f>SUM(C86:C88,C83:C84)</f>
        <v>10068</v>
      </c>
      <c r="E105" s="3">
        <f>SUM(C84:C88)</f>
        <v>10070</v>
      </c>
      <c r="G105" s="3">
        <f>SUM(C86:C88,C79:C80)</f>
        <v>10060</v>
      </c>
      <c r="H105" s="3">
        <f>G105</f>
        <v>10060</v>
      </c>
      <c r="I105" s="3" t="s">
        <v>24</v>
      </c>
      <c r="J105" s="12">
        <f>SUM(J83:J84,J86:J88)</f>
        <v>0.44753167328951848</v>
      </c>
      <c r="K105" s="12"/>
      <c r="L105" s="12">
        <f>SUM(L84:L88)</f>
        <v>-0.13868192171329119</v>
      </c>
      <c r="M105" s="3">
        <f>SUM(M79:M80,M86:M88)</f>
        <v>0.56745464408665736</v>
      </c>
      <c r="N105" s="3">
        <f>SUM(N79:N80,N86:N88)</f>
        <v>7.0508940605774066</v>
      </c>
      <c r="W105" s="49"/>
      <c r="X105" s="49"/>
      <c r="Z105" s="49"/>
      <c r="AA105" s="49"/>
      <c r="AB105" s="49"/>
      <c r="AC105" s="49"/>
      <c r="AD105" s="49"/>
      <c r="AE105" s="49"/>
      <c r="AF105" s="49"/>
    </row>
    <row r="106" spans="3:32" x14ac:dyDescent="0.25">
      <c r="C106" s="3" t="s">
        <v>26</v>
      </c>
      <c r="D106" s="3">
        <f>SUM(A86:A88,A83:A84)</f>
        <v>20272942</v>
      </c>
      <c r="E106" s="3">
        <f>SUM(A84:A88)</f>
        <v>20280990</v>
      </c>
      <c r="G106" s="3">
        <f>SUM(A86:A88,A79:A80)</f>
        <v>20240790</v>
      </c>
      <c r="H106" s="3">
        <f>G106</f>
        <v>20240790</v>
      </c>
      <c r="W106" s="49"/>
      <c r="X106" s="49"/>
      <c r="Z106" s="49"/>
      <c r="AA106" s="49"/>
      <c r="AB106" s="49"/>
      <c r="AC106" s="49"/>
      <c r="AD106" s="49"/>
      <c r="AE106" s="49"/>
      <c r="AF106" s="49"/>
    </row>
    <row r="107" spans="3:32" x14ac:dyDescent="0.25">
      <c r="C107" s="3" t="s">
        <v>28</v>
      </c>
      <c r="D107" s="3">
        <f>SUM(E124:E126,E121:E122)</f>
        <v>900.23221733577429</v>
      </c>
      <c r="E107" s="3">
        <f>SUM(G122:G126)</f>
        <v>-280.66759033056832</v>
      </c>
      <c r="G107" s="3">
        <f>SUM(H124:H126,H117:H118)</f>
        <v>1142.9491893150598</v>
      </c>
      <c r="H107" s="3">
        <f>SUM(I117:I118,I124:I126)</f>
        <v>14188.212421030028</v>
      </c>
      <c r="I107" s="3" t="s">
        <v>3</v>
      </c>
      <c r="J107" s="13">
        <f>(D99*D107-D105*J105)/(D99*D106-D105*D105)</f>
        <v>-5.33465116279098E-2</v>
      </c>
      <c r="K107" s="13"/>
      <c r="L107" s="13">
        <f>(E99*E107-E105*L105)/(E99*E106-E105*E105)</f>
        <v>-0.13621999999998935</v>
      </c>
      <c r="M107" s="13">
        <f>(G99*G107-G105*M105)/(G99*G106-G105*G105)</f>
        <v>1.7577791610074202E-2</v>
      </c>
      <c r="N107" s="13">
        <f>(H99*H107-H105*N105)/(H99*H106-H105*H105)</f>
        <v>2.5908159261203503E-2</v>
      </c>
      <c r="W107" s="49"/>
      <c r="X107" s="49"/>
      <c r="Z107" s="49"/>
      <c r="AA107" s="49"/>
      <c r="AB107" s="49"/>
      <c r="AC107" s="49"/>
      <c r="AD107" s="49"/>
      <c r="AE107" s="49"/>
      <c r="AF107" s="49"/>
    </row>
    <row r="108" spans="3:32" x14ac:dyDescent="0.25">
      <c r="I108" s="14" t="s">
        <v>30</v>
      </c>
      <c r="J108" s="4">
        <f>1+J107</f>
        <v>0.94665348837209018</v>
      </c>
      <c r="L108" s="4">
        <f>1+L107</f>
        <v>0.86378000000001065</v>
      </c>
      <c r="M108" s="4">
        <f>1+M107</f>
        <v>1.0175777916100741</v>
      </c>
      <c r="N108" s="4">
        <f>1+N107</f>
        <v>1.0259081592612036</v>
      </c>
      <c r="W108" s="49"/>
      <c r="X108" s="49"/>
      <c r="Z108" s="49"/>
      <c r="AA108" s="49"/>
      <c r="AB108" s="49"/>
      <c r="AC108" s="49"/>
      <c r="AD108" s="49"/>
      <c r="AE108" s="49"/>
      <c r="AF108" s="49"/>
    </row>
    <row r="109" spans="3:32" x14ac:dyDescent="0.25">
      <c r="I109" s="14"/>
      <c r="M109" s="4"/>
      <c r="N109" s="4"/>
      <c r="W109" s="49"/>
      <c r="X109" s="49"/>
      <c r="Z109" s="49"/>
      <c r="AA109" s="49"/>
      <c r="AB109" s="49"/>
      <c r="AC109" s="49"/>
      <c r="AD109" s="49"/>
      <c r="AE109" s="49"/>
      <c r="AF109" s="49"/>
    </row>
    <row r="110" spans="3:32" x14ac:dyDescent="0.25">
      <c r="H110" s="3" t="s">
        <v>33</v>
      </c>
      <c r="I110" s="16">
        <f>R88</f>
        <v>601.57999999999993</v>
      </c>
      <c r="J110" s="17">
        <f>J$56*J108*$I110</f>
        <v>56.948780553488199</v>
      </c>
      <c r="K110" s="17"/>
      <c r="L110" s="17">
        <f>L$56*L108*$I110</f>
        <v>51.963277240000636</v>
      </c>
      <c r="M110" s="17">
        <f>M$56*M108*$I110</f>
        <v>61.215444787678841</v>
      </c>
      <c r="N110" s="17">
        <f>N$56*N108*$I110</f>
        <v>432.01608131384836</v>
      </c>
      <c r="W110" s="49"/>
      <c r="X110" s="49"/>
      <c r="Z110" s="49"/>
      <c r="AA110" s="49"/>
      <c r="AB110" s="49"/>
      <c r="AC110" s="49"/>
      <c r="AD110" s="49"/>
      <c r="AE110" s="49"/>
      <c r="AF110" s="49"/>
    </row>
    <row r="111" spans="3:32" x14ac:dyDescent="0.25">
      <c r="H111" s="18" t="s">
        <v>38</v>
      </c>
      <c r="I111" s="19">
        <f>SUM(J110:N110)</f>
        <v>602.14358389501604</v>
      </c>
      <c r="J111" s="17"/>
      <c r="K111" s="17"/>
      <c r="L111" s="42" t="s">
        <v>45</v>
      </c>
      <c r="M111" s="42">
        <f>$P$101*M108*I110</f>
        <v>520.33128069527004</v>
      </c>
      <c r="N111" s="16"/>
      <c r="O111" s="3" t="s">
        <v>63</v>
      </c>
      <c r="P111" s="160">
        <v>1.25</v>
      </c>
      <c r="W111" s="49"/>
      <c r="X111" s="49"/>
      <c r="Z111" s="49"/>
      <c r="AA111" s="49"/>
      <c r="AB111" s="49"/>
      <c r="AC111" s="49"/>
      <c r="AD111" s="49"/>
      <c r="AE111" s="49"/>
      <c r="AF111" s="49"/>
    </row>
    <row r="112" spans="3:32" x14ac:dyDescent="0.25">
      <c r="G112" s="220" t="s">
        <v>44</v>
      </c>
      <c r="H112" s="221"/>
      <c r="I112" s="42">
        <f>MIN(I111,1000)</f>
        <v>602.14358389501604</v>
      </c>
      <c r="W112" s="49"/>
      <c r="X112" s="49"/>
      <c r="Z112" s="49"/>
      <c r="AA112" s="49"/>
      <c r="AB112" s="49"/>
      <c r="AC112" s="49"/>
      <c r="AD112" s="49"/>
      <c r="AE112" s="49"/>
      <c r="AF112" s="49"/>
    </row>
    <row r="113" spans="3:32" x14ac:dyDescent="0.25">
      <c r="G113" s="43"/>
      <c r="H113" s="161"/>
      <c r="I113" s="44"/>
      <c r="W113" s="49"/>
      <c r="X113" s="49"/>
      <c r="Z113" s="49"/>
      <c r="AA113" s="49"/>
      <c r="AB113" s="49"/>
      <c r="AC113" s="49"/>
      <c r="AD113" s="49"/>
      <c r="AE113" s="49"/>
      <c r="AF113" s="49"/>
    </row>
    <row r="114" spans="3:32" x14ac:dyDescent="0.25">
      <c r="C114" s="3" t="s">
        <v>27</v>
      </c>
      <c r="E114" s="3" t="str">
        <f>J94</f>
        <v>LN(CPUE_TIB)</v>
      </c>
      <c r="F114" s="3" t="str">
        <f>L94</f>
        <v>LN(CPUE_TVH)</v>
      </c>
      <c r="G114" s="3" t="str">
        <f>L94</f>
        <v>LN(CPUE_TVH)</v>
      </c>
      <c r="H114" s="3" t="str">
        <f>M94</f>
        <v>LN(Pre0+)</v>
      </c>
      <c r="I114" s="3" t="str">
        <f>N94</f>
        <v>LN(Pre1+)</v>
      </c>
      <c r="W114" s="49"/>
      <c r="X114" s="49"/>
      <c r="Z114" s="49"/>
      <c r="AA114" s="49"/>
      <c r="AB114" s="49"/>
      <c r="AC114" s="49"/>
      <c r="AD114" s="49"/>
      <c r="AE114" s="49"/>
      <c r="AF114" s="49"/>
    </row>
    <row r="115" spans="3:32" x14ac:dyDescent="0.25">
      <c r="C115" s="3">
        <f t="shared" ref="C115:C127" si="13">C77</f>
        <v>2005</v>
      </c>
      <c r="E115" s="3">
        <f t="shared" ref="E115:E122" si="14">C77*J77</f>
        <v>297.5821102621378</v>
      </c>
      <c r="G115" s="3">
        <f t="shared" ref="G115:G127" si="15">C77*L77</f>
        <v>674.6268344255318</v>
      </c>
      <c r="H115" s="3">
        <f>C77*M77</f>
        <v>1699.4049853980503</v>
      </c>
      <c r="I115" s="3">
        <f>C77*N77</f>
        <v>2196.0231417422033</v>
      </c>
    </row>
    <row r="116" spans="3:32" x14ac:dyDescent="0.25">
      <c r="C116" s="3">
        <f t="shared" si="13"/>
        <v>2006</v>
      </c>
      <c r="E116" s="3">
        <f t="shared" si="14"/>
        <v>-544.45581267624516</v>
      </c>
      <c r="G116" s="3">
        <f t="shared" si="15"/>
        <v>-754.6098269913723</v>
      </c>
      <c r="H116" s="3">
        <f>C78*M78</f>
        <v>-885.55882195768709</v>
      </c>
      <c r="I116" s="3">
        <f>C78*N78</f>
        <v>3512.3805742638465</v>
      </c>
    </row>
    <row r="117" spans="3:32" x14ac:dyDescent="0.25">
      <c r="C117" s="3">
        <f t="shared" si="13"/>
        <v>2007</v>
      </c>
      <c r="E117" s="3">
        <f t="shared" si="14"/>
        <v>-304.89072634158731</v>
      </c>
      <c r="G117" s="3">
        <f t="shared" si="15"/>
        <v>-76.218603375715077</v>
      </c>
      <c r="H117" s="3">
        <f>C79*M79</f>
        <v>-68.386478529839138</v>
      </c>
      <c r="I117" s="3">
        <f>C79*N79</f>
        <v>3062.7950011145635</v>
      </c>
    </row>
    <row r="118" spans="3:32" x14ac:dyDescent="0.25">
      <c r="C118" s="3">
        <f t="shared" si="13"/>
        <v>2008</v>
      </c>
      <c r="E118" s="3">
        <f t="shared" si="14"/>
        <v>-258.65784000692929</v>
      </c>
      <c r="G118" s="3">
        <f t="shared" si="15"/>
        <v>-367.4165797600578</v>
      </c>
      <c r="H118" s="3">
        <f>C80*M80</f>
        <v>193.57219252692084</v>
      </c>
      <c r="I118" s="3">
        <f>C80*N80</f>
        <v>1863.864359900773</v>
      </c>
    </row>
    <row r="119" spans="3:32" x14ac:dyDescent="0.25">
      <c r="C119" s="3">
        <f t="shared" si="13"/>
        <v>2009</v>
      </c>
      <c r="E119" s="3">
        <f t="shared" si="14"/>
        <v>-229.85705367227138</v>
      </c>
      <c r="G119" s="3">
        <f t="shared" si="15"/>
        <v>-934.74025614440075</v>
      </c>
    </row>
    <row r="120" spans="3:32" x14ac:dyDescent="0.25">
      <c r="C120" s="3">
        <f t="shared" si="13"/>
        <v>2010</v>
      </c>
      <c r="E120" s="3">
        <f t="shared" si="14"/>
        <v>198.15853266238665</v>
      </c>
      <c r="G120" s="3">
        <f t="shared" si="15"/>
        <v>271.19646747125671</v>
      </c>
    </row>
    <row r="121" spans="3:32" x14ac:dyDescent="0.25">
      <c r="C121" s="3">
        <f t="shared" si="13"/>
        <v>2011</v>
      </c>
      <c r="E121" s="3">
        <f t="shared" si="14"/>
        <v>580.54821899704439</v>
      </c>
      <c r="G121" s="3">
        <f t="shared" si="15"/>
        <v>1129.6261910869143</v>
      </c>
    </row>
    <row r="122" spans="3:32" x14ac:dyDescent="0.25">
      <c r="C122" s="3">
        <f t="shared" si="13"/>
        <v>2012</v>
      </c>
      <c r="E122" s="3">
        <f t="shared" si="14"/>
        <v>459.31210533170201</v>
      </c>
      <c r="G122" s="3">
        <f t="shared" si="15"/>
        <v>685.9383147025718</v>
      </c>
    </row>
    <row r="123" spans="3:32" x14ac:dyDescent="0.25">
      <c r="C123" s="3">
        <f t="shared" si="13"/>
        <v>2013</v>
      </c>
      <c r="G123" s="3">
        <f t="shared" si="15"/>
        <v>309.84823831822865</v>
      </c>
    </row>
    <row r="124" spans="3:32" x14ac:dyDescent="0.25">
      <c r="C124" s="3">
        <f t="shared" si="13"/>
        <v>2014</v>
      </c>
      <c r="E124" s="3">
        <f>C86*J86</f>
        <v>-210.49052199898179</v>
      </c>
      <c r="G124" s="3">
        <f t="shared" si="15"/>
        <v>-190.4768380661136</v>
      </c>
      <c r="H124" s="3">
        <f>C86*M86</f>
        <v>466.8970639178458</v>
      </c>
      <c r="I124" s="3">
        <f>C86*N86</f>
        <v>3347.3291501822873</v>
      </c>
    </row>
    <row r="125" spans="3:32" x14ac:dyDescent="0.25">
      <c r="C125" s="3">
        <f t="shared" si="13"/>
        <v>2015</v>
      </c>
      <c r="E125" s="3">
        <f>C87*J87</f>
        <v>-314.16603566432423</v>
      </c>
      <c r="G125" s="3">
        <f t="shared" si="15"/>
        <v>-1111.2249144504563</v>
      </c>
      <c r="H125" s="3">
        <f>C87*M87</f>
        <v>224.03481085563911</v>
      </c>
      <c r="I125" s="3">
        <f>C87*N87</f>
        <v>3839.951679325934</v>
      </c>
    </row>
    <row r="126" spans="3:32" x14ac:dyDescent="0.25">
      <c r="C126" s="3">
        <f t="shared" si="13"/>
        <v>2016</v>
      </c>
      <c r="E126" s="3">
        <f>C88*J88</f>
        <v>385.02845067033394</v>
      </c>
      <c r="G126" s="3">
        <f t="shared" si="15"/>
        <v>25.247609165201009</v>
      </c>
      <c r="H126" s="3">
        <f>C88*M88</f>
        <v>326.8316005444932</v>
      </c>
      <c r="I126" s="3">
        <f>C88*N88</f>
        <v>2074.2722305064717</v>
      </c>
    </row>
    <row r="127" spans="3:32" x14ac:dyDescent="0.25">
      <c r="C127" s="3">
        <f t="shared" si="13"/>
        <v>2017</v>
      </c>
      <c r="E127" s="3">
        <f>C89*J89</f>
        <v>0</v>
      </c>
      <c r="G127" s="3">
        <f t="shared" si="15"/>
        <v>0</v>
      </c>
      <c r="H127" s="3">
        <f>C89*M89</f>
        <v>0</v>
      </c>
      <c r="I127" s="3">
        <f>C89*N89</f>
        <v>0</v>
      </c>
    </row>
    <row r="132" spans="3:20" s="150" customFormat="1" x14ac:dyDescent="0.25">
      <c r="C132" s="162" t="s">
        <v>50</v>
      </c>
      <c r="D132" s="160"/>
      <c r="E132" s="160"/>
      <c r="F132" s="160"/>
      <c r="G132" s="160"/>
      <c r="H132" s="160"/>
      <c r="I132" s="160"/>
      <c r="J132" s="160"/>
      <c r="K132" s="160"/>
      <c r="L132" s="160"/>
      <c r="M132" s="160"/>
      <c r="N132" s="160"/>
      <c r="O132" s="160"/>
      <c r="P132" s="160"/>
      <c r="Q132" s="160"/>
      <c r="R132" s="160"/>
      <c r="S132" s="160"/>
      <c r="T132" s="160"/>
    </row>
    <row r="134" spans="3:20" x14ac:dyDescent="0.25">
      <c r="C134" s="40" t="s">
        <v>51</v>
      </c>
      <c r="D134" s="10"/>
      <c r="H134" s="20"/>
      <c r="I134" s="21"/>
      <c r="J134" s="17"/>
      <c r="K134" s="17"/>
      <c r="L134" s="17"/>
      <c r="M134" s="16"/>
      <c r="N134" s="16"/>
    </row>
    <row r="135" spans="3:20" x14ac:dyDescent="0.25">
      <c r="D135" s="4" t="s">
        <v>2</v>
      </c>
      <c r="E135" s="3" t="s">
        <v>1</v>
      </c>
      <c r="G135" s="3" t="s">
        <v>31</v>
      </c>
      <c r="H135" s="3" t="s">
        <v>32</v>
      </c>
      <c r="J135" s="4" t="str">
        <f>J104</f>
        <v>LN(CPUE_TIB)</v>
      </c>
      <c r="L135" s="4" t="str">
        <f>L104</f>
        <v>LN(CPUE_TVH)</v>
      </c>
      <c r="M135" s="4" t="str">
        <f>M104</f>
        <v>LN(Pre0+)</v>
      </c>
      <c r="N135" s="4" t="str">
        <f>N104</f>
        <v>LN(Pre1+)</v>
      </c>
    </row>
    <row r="136" spans="3:20" x14ac:dyDescent="0.25">
      <c r="C136" s="3" t="s">
        <v>23</v>
      </c>
      <c r="D136" s="3">
        <f>SUM(C86,C81:C84)</f>
        <v>10056</v>
      </c>
      <c r="E136" s="3">
        <f>SUM(C82:C86)</f>
        <v>10060</v>
      </c>
      <c r="G136" s="3">
        <f>SUM(C86,C77:C80)</f>
        <v>10040</v>
      </c>
      <c r="H136" s="3">
        <f>G136</f>
        <v>10040</v>
      </c>
      <c r="I136" s="3" t="s">
        <v>24</v>
      </c>
      <c r="J136" s="12">
        <f>SUM(J86,J81:J84)</f>
        <v>0.39663167328951865</v>
      </c>
      <c r="K136" s="12"/>
      <c r="L136" s="12">
        <f>SUM(L82:L86)</f>
        <v>1.0969180782867087</v>
      </c>
      <c r="M136" s="3">
        <f>SUM(M86,M77:M80)</f>
        <v>0.70028075367265208</v>
      </c>
      <c r="N136" s="3">
        <f>SUM(N86,N77:N80)</f>
        <v>6.9625168308981431</v>
      </c>
    </row>
    <row r="137" spans="3:20" x14ac:dyDescent="0.25">
      <c r="C137" s="3" t="s">
        <v>26</v>
      </c>
      <c r="D137" s="3">
        <f>SUM(A86,A81:A84)</f>
        <v>20224642</v>
      </c>
      <c r="E137" s="3">
        <f>SUM(A82:A86)</f>
        <v>20240730</v>
      </c>
      <c r="G137" s="3">
        <f>SUM(A86,A77:A80)</f>
        <v>20160370</v>
      </c>
      <c r="H137" s="3">
        <f>G137</f>
        <v>20160370</v>
      </c>
    </row>
    <row r="138" spans="3:20" x14ac:dyDescent="0.25">
      <c r="C138" s="3" t="s">
        <v>28</v>
      </c>
      <c r="D138" s="3">
        <f>SUM(E124,E119:E122)</f>
        <v>797.67128131987988</v>
      </c>
      <c r="E138" s="3">
        <f>SUM(G120:G124)</f>
        <v>2206.1323735128581</v>
      </c>
      <c r="G138" s="3">
        <f>SUM(H124,H115:H118)</f>
        <v>1405.9289413552906</v>
      </c>
      <c r="H138" s="3">
        <f>SUM(I124,I115:I118)</f>
        <v>13982.392227203674</v>
      </c>
      <c r="I138" s="3" t="s">
        <v>3</v>
      </c>
      <c r="J138" s="13">
        <f>(5*D138-D136*J136)/(5*D137-D136*D136)</f>
        <v>-2.3202702702685594E-3</v>
      </c>
      <c r="K138" s="13"/>
      <c r="L138" s="13">
        <f>(5*E138-E136*L136)/(5*E137-E136*E136)</f>
        <v>-8.6680000000014842E-2</v>
      </c>
      <c r="M138" s="13">
        <f>(5*G138-G136*M136)/(5*G137-G136*G136)</f>
        <v>-4.6962403878969784E-3</v>
      </c>
      <c r="N138" s="13">
        <f>(5*H138-H136*N136)/(5*H137-H136*H136)</f>
        <v>3.3168615204107479E-2</v>
      </c>
    </row>
    <row r="139" spans="3:20" x14ac:dyDescent="0.25">
      <c r="I139" s="14" t="s">
        <v>30</v>
      </c>
      <c r="J139" s="4">
        <f>1+J138</f>
        <v>0.9976797297297314</v>
      </c>
      <c r="L139" s="4">
        <f>1+L138</f>
        <v>0.91331999999998514</v>
      </c>
      <c r="M139" s="4">
        <f>1+M138</f>
        <v>0.99530375961210305</v>
      </c>
      <c r="N139" s="4">
        <f>1+N138</f>
        <v>1.0331686152041075</v>
      </c>
    </row>
    <row r="140" spans="3:20" x14ac:dyDescent="0.25">
      <c r="I140" s="14"/>
      <c r="M140" s="4"/>
      <c r="N140" s="4"/>
    </row>
    <row r="141" spans="3:20" x14ac:dyDescent="0.25">
      <c r="H141" s="3" t="s">
        <v>33</v>
      </c>
      <c r="I141" s="16">
        <f>R86</f>
        <v>692.33999999999992</v>
      </c>
      <c r="J141" s="17">
        <f>J$56*J139*$I141</f>
        <v>69.07335840810822</v>
      </c>
      <c r="K141" s="17"/>
      <c r="L141" s="17">
        <f>L$56*L139*$I141</f>
        <v>63.232796879998972</v>
      </c>
      <c r="M141" s="17">
        <f>M$56*M139*$I141</f>
        <v>68.908860492984331</v>
      </c>
      <c r="N141" s="17">
        <f>N$56*N139*$I141</f>
        <v>500.71277133528821</v>
      </c>
    </row>
    <row r="142" spans="3:20" x14ac:dyDescent="0.25">
      <c r="H142" s="18" t="s">
        <v>38</v>
      </c>
      <c r="I142" s="19">
        <f>SUM(J141:N141)</f>
        <v>701.9277871163797</v>
      </c>
      <c r="J142" s="17"/>
      <c r="K142" s="17"/>
      <c r="L142" s="42" t="s">
        <v>45</v>
      </c>
      <c r="M142" s="42">
        <f>$P$101*M139*I141</f>
        <v>585.72531419036682</v>
      </c>
      <c r="N142" s="16"/>
    </row>
    <row r="143" spans="3:20" x14ac:dyDescent="0.25">
      <c r="G143" s="220" t="s">
        <v>44</v>
      </c>
      <c r="H143" s="221"/>
      <c r="I143" s="42">
        <f>MIN(I142,1000)</f>
        <v>701.9277871163797</v>
      </c>
    </row>
    <row r="146" spans="3:20" s="150" customFormat="1" x14ac:dyDescent="0.25">
      <c r="C146" s="162" t="s">
        <v>47</v>
      </c>
      <c r="D146" s="160"/>
      <c r="E146" s="160"/>
      <c r="F146" s="160"/>
      <c r="G146" s="160"/>
      <c r="H146" s="160"/>
      <c r="I146" s="160"/>
      <c r="J146" s="160"/>
      <c r="K146" s="160"/>
      <c r="L146" s="160"/>
      <c r="M146" s="160"/>
      <c r="N146" s="160"/>
      <c r="O146" s="160"/>
      <c r="P146" s="160"/>
      <c r="Q146" s="160"/>
      <c r="R146" s="160"/>
      <c r="S146" s="160"/>
      <c r="T146" s="160"/>
    </row>
  </sheetData>
  <mergeCells count="23">
    <mergeCell ref="E26:G26"/>
    <mergeCell ref="C6:D6"/>
    <mergeCell ref="C8:L8"/>
    <mergeCell ref="B1:X1"/>
    <mergeCell ref="B2:X2"/>
    <mergeCell ref="C7:L7"/>
    <mergeCell ref="C12:L12"/>
    <mergeCell ref="G143:H143"/>
    <mergeCell ref="G102:H102"/>
    <mergeCell ref="G112:H112"/>
    <mergeCell ref="C14:E14"/>
    <mergeCell ref="C9:L9"/>
    <mergeCell ref="C10:L10"/>
    <mergeCell ref="E15:G15"/>
    <mergeCell ref="H15:I15"/>
    <mergeCell ref="J55:M55"/>
    <mergeCell ref="C43:G43"/>
    <mergeCell ref="C47:H47"/>
    <mergeCell ref="C42:G42"/>
    <mergeCell ref="C25:G25"/>
    <mergeCell ref="D54:N54"/>
    <mergeCell ref="C11:L11"/>
    <mergeCell ref="H26:I26"/>
  </mergeCells>
  <pageMargins left="0.7" right="0.7" top="0.75" bottom="0.75" header="0.3" footer="0.3"/>
  <pageSetup paperSize="9" orientation="portrait" horizontalDpi="4294967293"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19"/>
  <sheetViews>
    <sheetView workbookViewId="0">
      <selection sqref="A1:L1"/>
    </sheetView>
  </sheetViews>
  <sheetFormatPr defaultColWidth="9.140625" defaultRowHeight="15" x14ac:dyDescent="0.25"/>
  <cols>
    <col min="1" max="1" width="18.140625" style="45" customWidth="1"/>
    <col min="2" max="2" width="36.5703125" style="45" customWidth="1"/>
    <col min="3" max="16384" width="9.140625" style="45"/>
  </cols>
  <sheetData>
    <row r="1" spans="1:14" ht="18.75" x14ac:dyDescent="0.3">
      <c r="A1" s="253" t="s">
        <v>88</v>
      </c>
      <c r="B1" s="253"/>
      <c r="C1" s="253"/>
      <c r="D1" s="253"/>
      <c r="E1" s="253"/>
      <c r="F1" s="253"/>
      <c r="G1" s="253"/>
      <c r="H1" s="253"/>
      <c r="I1" s="253"/>
      <c r="J1" s="253"/>
      <c r="K1" s="253"/>
      <c r="L1" s="253"/>
    </row>
    <row r="2" spans="1:14" x14ac:dyDescent="0.25">
      <c r="A2" s="254" t="s">
        <v>89</v>
      </c>
      <c r="B2" s="254"/>
      <c r="C2" s="254"/>
      <c r="D2" s="254"/>
      <c r="E2" s="254"/>
    </row>
    <row r="4" spans="1:14" x14ac:dyDescent="0.25">
      <c r="A4" s="45" t="s">
        <v>48</v>
      </c>
      <c r="B4" s="255" t="s">
        <v>49</v>
      </c>
      <c r="C4" s="255"/>
      <c r="D4" s="255"/>
      <c r="E4" s="255"/>
    </row>
    <row r="7" spans="1:14" ht="56.25" customHeight="1" x14ac:dyDescent="0.25">
      <c r="A7" s="250" t="s">
        <v>53</v>
      </c>
      <c r="B7" s="251"/>
      <c r="C7" s="251"/>
      <c r="D7" s="251"/>
      <c r="E7" s="251"/>
      <c r="F7" s="251"/>
      <c r="G7" s="251"/>
      <c r="H7" s="251"/>
      <c r="I7" s="251"/>
      <c r="J7" s="251"/>
      <c r="K7" s="251"/>
      <c r="L7" s="251"/>
      <c r="M7" s="251"/>
      <c r="N7" s="251"/>
    </row>
    <row r="8" spans="1:14" x14ac:dyDescent="0.25">
      <c r="B8" s="46" t="s">
        <v>54</v>
      </c>
    </row>
    <row r="9" spans="1:14" x14ac:dyDescent="0.25">
      <c r="A9" s="46" t="s">
        <v>55</v>
      </c>
    </row>
    <row r="10" spans="1:14" x14ac:dyDescent="0.25">
      <c r="C10" s="46"/>
      <c r="F10" s="47"/>
    </row>
    <row r="12" spans="1:14" x14ac:dyDescent="0.25">
      <c r="A12" s="46" t="s">
        <v>56</v>
      </c>
    </row>
    <row r="13" spans="1:14" ht="45" x14ac:dyDescent="0.25">
      <c r="A13" s="46" t="s">
        <v>54</v>
      </c>
      <c r="B13" s="46" t="s">
        <v>65</v>
      </c>
    </row>
    <row r="14" spans="1:14" ht="45" x14ac:dyDescent="0.25">
      <c r="A14" s="46" t="s">
        <v>57</v>
      </c>
      <c r="B14" s="46" t="s">
        <v>58</v>
      </c>
    </row>
    <row r="15" spans="1:14" ht="45" x14ac:dyDescent="0.25">
      <c r="A15" s="46" t="s">
        <v>57</v>
      </c>
      <c r="B15" s="46" t="s">
        <v>59</v>
      </c>
    </row>
    <row r="16" spans="1:14" ht="45" x14ac:dyDescent="0.25">
      <c r="A16" s="46" t="s">
        <v>57</v>
      </c>
      <c r="B16" s="46" t="s">
        <v>60</v>
      </c>
    </row>
    <row r="17" spans="1:2" x14ac:dyDescent="0.25">
      <c r="A17" s="48" t="s">
        <v>61</v>
      </c>
      <c r="B17" s="48" t="s">
        <v>62</v>
      </c>
    </row>
    <row r="18" spans="1:2" x14ac:dyDescent="0.25">
      <c r="A18" s="48"/>
    </row>
    <row r="19" spans="1:2" ht="33.75" customHeight="1" x14ac:dyDescent="0.25">
      <c r="A19" s="252" t="s">
        <v>64</v>
      </c>
      <c r="B19" s="251"/>
    </row>
  </sheetData>
  <mergeCells count="5">
    <mergeCell ref="A7:N7"/>
    <mergeCell ref="A19:B19"/>
    <mergeCell ref="A1:L1"/>
    <mergeCell ref="A2:E2"/>
    <mergeCell ref="B4:E4"/>
  </mergeCells>
  <pageMargins left="0.7" right="0.7" top="0.75" bottom="0.75" header="0.3" footer="0.3"/>
  <pageSetup paperSize="9" orientation="portrait" horizontalDpi="4294967293" verticalDpi="0" r:id="rId1"/>
  <drawing r:id="rId2"/>
  <legacyDrawing r:id="rId3"/>
  <oleObjects>
    <mc:AlternateContent xmlns:mc="http://schemas.openxmlformats.org/markup-compatibility/2006">
      <mc:Choice Requires="x14">
        <oleObject progId="Equation.DSMT4" shapeId="4103" r:id="rId4">
          <objectPr defaultSize="0" autoPict="0" r:id="rId5">
            <anchor moveWithCells="1" sizeWithCells="1">
              <from>
                <xdr:col>1</xdr:col>
                <xdr:colOff>0</xdr:colOff>
                <xdr:row>7</xdr:row>
                <xdr:rowOff>0</xdr:rowOff>
              </from>
              <to>
                <xdr:col>14</xdr:col>
                <xdr:colOff>247650</xdr:colOff>
                <xdr:row>9</xdr:row>
                <xdr:rowOff>76200</xdr:rowOff>
              </to>
            </anchor>
          </objectPr>
        </oleObject>
      </mc:Choice>
      <mc:Fallback>
        <oleObject progId="Equation.DSMT4" shapeId="4103" r:id="rId4"/>
      </mc:Fallback>
    </mc:AlternateContent>
    <mc:AlternateContent xmlns:mc="http://schemas.openxmlformats.org/markup-compatibility/2006">
      <mc:Choice Requires="x14">
        <oleObject progId="Equation.DSMT4" shapeId="4102" r:id="rId6">
          <objectPr defaultSize="0" autoPict="0" r:id="rId7">
            <anchor moveWithCells="1" sizeWithCells="1">
              <from>
                <xdr:col>1</xdr:col>
                <xdr:colOff>19050</xdr:colOff>
                <xdr:row>8</xdr:row>
                <xdr:rowOff>133350</xdr:rowOff>
              </from>
              <to>
                <xdr:col>2</xdr:col>
                <xdr:colOff>47625</xdr:colOff>
                <xdr:row>11</xdr:row>
                <xdr:rowOff>114300</xdr:rowOff>
              </to>
            </anchor>
          </objectPr>
        </oleObject>
      </mc:Choice>
      <mc:Fallback>
        <oleObject progId="Equation.DSMT4" shapeId="4102" r:id="rId6"/>
      </mc:Fallback>
    </mc:AlternateContent>
    <mc:AlternateContent xmlns:mc="http://schemas.openxmlformats.org/markup-compatibility/2006">
      <mc:Choice Requires="x14">
        <oleObject progId="Equation.DSMT4" shapeId="4100" r:id="rId8">
          <objectPr defaultSize="0" autoPict="0" r:id="rId9">
            <anchor moveWithCells="1" sizeWithCells="1">
              <from>
                <xdr:col>0</xdr:col>
                <xdr:colOff>0</xdr:colOff>
                <xdr:row>12</xdr:row>
                <xdr:rowOff>0</xdr:rowOff>
              </from>
              <to>
                <xdr:col>0</xdr:col>
                <xdr:colOff>295275</xdr:colOff>
                <xdr:row>12</xdr:row>
                <xdr:rowOff>200025</xdr:rowOff>
              </to>
            </anchor>
          </objectPr>
        </oleObject>
      </mc:Choice>
      <mc:Fallback>
        <oleObject progId="Equation.DSMT4" shapeId="4100" r:id="rId8"/>
      </mc:Fallback>
    </mc:AlternateContent>
    <mc:AlternateContent xmlns:mc="http://schemas.openxmlformats.org/markup-compatibility/2006">
      <mc:Choice Requires="x14">
        <oleObject progId="Equation.DSMT4" shapeId="4099" r:id="rId10">
          <objectPr defaultSize="0" autoPict="0" r:id="rId11">
            <anchor moveWithCells="1" sizeWithCells="1">
              <from>
                <xdr:col>0</xdr:col>
                <xdr:colOff>0</xdr:colOff>
                <xdr:row>13</xdr:row>
                <xdr:rowOff>0</xdr:rowOff>
              </from>
              <to>
                <xdr:col>0</xdr:col>
                <xdr:colOff>361950</xdr:colOff>
                <xdr:row>13</xdr:row>
                <xdr:rowOff>200025</xdr:rowOff>
              </to>
            </anchor>
          </objectPr>
        </oleObject>
      </mc:Choice>
      <mc:Fallback>
        <oleObject progId="Equation.DSMT4" shapeId="4099" r:id="rId10"/>
      </mc:Fallback>
    </mc:AlternateContent>
    <mc:AlternateContent xmlns:mc="http://schemas.openxmlformats.org/markup-compatibility/2006">
      <mc:Choice Requires="x14">
        <oleObject progId="Equation.DSMT4" shapeId="4098" r:id="rId12">
          <objectPr defaultSize="0" autoPict="0" r:id="rId13">
            <anchor moveWithCells="1" sizeWithCells="1">
              <from>
                <xdr:col>0</xdr:col>
                <xdr:colOff>0</xdr:colOff>
                <xdr:row>14</xdr:row>
                <xdr:rowOff>0</xdr:rowOff>
              </from>
              <to>
                <xdr:col>0</xdr:col>
                <xdr:colOff>371475</xdr:colOff>
                <xdr:row>14</xdr:row>
                <xdr:rowOff>200025</xdr:rowOff>
              </to>
            </anchor>
          </objectPr>
        </oleObject>
      </mc:Choice>
      <mc:Fallback>
        <oleObject progId="Equation.DSMT4" shapeId="4098" r:id="rId12"/>
      </mc:Fallback>
    </mc:AlternateContent>
    <mc:AlternateContent xmlns:mc="http://schemas.openxmlformats.org/markup-compatibility/2006">
      <mc:Choice Requires="x14">
        <oleObject progId="Equation.DSMT4" shapeId="4097" r:id="rId14">
          <objectPr defaultSize="0" autoPict="0" r:id="rId15">
            <anchor moveWithCells="1" sizeWithCells="1">
              <from>
                <xdr:col>0</xdr:col>
                <xdr:colOff>0</xdr:colOff>
                <xdr:row>15</xdr:row>
                <xdr:rowOff>0</xdr:rowOff>
              </from>
              <to>
                <xdr:col>1</xdr:col>
                <xdr:colOff>371475</xdr:colOff>
                <xdr:row>15</xdr:row>
                <xdr:rowOff>200025</xdr:rowOff>
              </to>
            </anchor>
          </objectPr>
        </oleObject>
      </mc:Choice>
      <mc:Fallback>
        <oleObject progId="Equation.DSMT4" shapeId="4097" r:id="rId14"/>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146"/>
  <sheetViews>
    <sheetView topLeftCell="B1" zoomScale="82" zoomScaleNormal="82" workbookViewId="0">
      <selection activeCell="G88" sqref="G88"/>
    </sheetView>
  </sheetViews>
  <sheetFormatPr defaultColWidth="9.140625" defaultRowHeight="15.75" x14ac:dyDescent="0.25"/>
  <cols>
    <col min="1" max="1" width="9.140625" style="75" hidden="1" customWidth="1"/>
    <col min="2" max="2" width="3" style="75" customWidth="1"/>
    <col min="3" max="3" width="16.85546875" style="3" customWidth="1"/>
    <col min="4" max="5" width="16.42578125" style="3" bestFit="1" customWidth="1"/>
    <col min="6" max="6" width="0" style="3" hidden="1" customWidth="1"/>
    <col min="7" max="7" width="17.85546875" style="3" customWidth="1"/>
    <col min="8" max="8" width="18.85546875" style="3" bestFit="1" customWidth="1"/>
    <col min="9" max="9" width="14.42578125" style="3" bestFit="1" customWidth="1"/>
    <col min="10" max="11" width="11.5703125" style="4" customWidth="1"/>
    <col min="12" max="12" width="15.140625" style="4" bestFit="1" customWidth="1"/>
    <col min="13" max="13" width="15" style="3" customWidth="1"/>
    <col min="14" max="14" width="15.85546875" style="3" customWidth="1"/>
    <col min="15" max="15" width="17.28515625" style="3" customWidth="1"/>
    <col min="16" max="16" width="18.7109375" style="3" customWidth="1"/>
    <col min="17" max="17" width="9.28515625" style="3" bestFit="1" customWidth="1"/>
    <col min="18" max="18" width="12" style="3" customWidth="1"/>
    <col min="19" max="20" width="9.28515625" style="3" bestFit="1" customWidth="1"/>
    <col min="21" max="23" width="9.140625" style="75"/>
    <col min="24" max="24" width="5.42578125" style="75" customWidth="1"/>
    <col min="25" max="16384" width="9.140625" style="75"/>
  </cols>
  <sheetData>
    <row r="1" spans="2:24" ht="25.15" customHeight="1" x14ac:dyDescent="0.25">
      <c r="B1" s="256" t="s">
        <v>92</v>
      </c>
      <c r="C1" s="257"/>
      <c r="D1" s="257"/>
      <c r="E1" s="257"/>
      <c r="F1" s="257"/>
      <c r="G1" s="257"/>
      <c r="H1" s="257"/>
      <c r="I1" s="257"/>
      <c r="J1" s="257"/>
      <c r="K1" s="257"/>
      <c r="L1" s="257"/>
      <c r="M1" s="257"/>
      <c r="N1" s="257"/>
      <c r="O1" s="257"/>
      <c r="P1" s="257"/>
      <c r="Q1" s="257"/>
      <c r="R1" s="257"/>
      <c r="S1" s="257"/>
      <c r="T1" s="257"/>
      <c r="U1" s="257"/>
      <c r="V1" s="257"/>
      <c r="W1" s="257"/>
      <c r="X1" s="258"/>
    </row>
    <row r="2" spans="2:24" ht="25.15" customHeight="1" thickBot="1" x14ac:dyDescent="0.3">
      <c r="B2" s="259" t="s">
        <v>80</v>
      </c>
      <c r="C2" s="260"/>
      <c r="D2" s="260"/>
      <c r="E2" s="260"/>
      <c r="F2" s="260"/>
      <c r="G2" s="260"/>
      <c r="H2" s="260"/>
      <c r="I2" s="260"/>
      <c r="J2" s="260"/>
      <c r="K2" s="260"/>
      <c r="L2" s="260"/>
      <c r="M2" s="260"/>
      <c r="N2" s="260"/>
      <c r="O2" s="260"/>
      <c r="P2" s="260"/>
      <c r="Q2" s="260"/>
      <c r="R2" s="260"/>
      <c r="S2" s="260"/>
      <c r="T2" s="260"/>
      <c r="U2" s="260"/>
      <c r="V2" s="260"/>
      <c r="W2" s="260"/>
      <c r="X2" s="261"/>
    </row>
    <row r="3" spans="2:24" ht="11.25" customHeight="1" x14ac:dyDescent="0.25">
      <c r="B3" s="76"/>
      <c r="C3" s="55"/>
      <c r="D3" s="56"/>
      <c r="E3" s="56"/>
      <c r="F3" s="56"/>
      <c r="G3" s="56"/>
      <c r="H3" s="56"/>
      <c r="I3" s="56"/>
      <c r="J3" s="56"/>
      <c r="K3" s="56"/>
      <c r="L3" s="56"/>
      <c r="M3" s="56"/>
      <c r="N3" s="56"/>
      <c r="O3" s="56"/>
      <c r="P3" s="56"/>
      <c r="Q3" s="56"/>
      <c r="R3" s="56"/>
      <c r="S3" s="56"/>
      <c r="T3" s="56"/>
      <c r="U3" s="77"/>
      <c r="V3" s="78"/>
      <c r="W3" s="78"/>
      <c r="X3" s="79"/>
    </row>
    <row r="4" spans="2:24" x14ac:dyDescent="0.25">
      <c r="B4" s="68"/>
      <c r="C4" s="57"/>
      <c r="D4" s="54"/>
      <c r="E4" s="54"/>
      <c r="F4" s="54"/>
      <c r="G4" s="54"/>
      <c r="H4" s="54"/>
      <c r="I4" s="54"/>
      <c r="J4" s="54"/>
      <c r="K4" s="54"/>
      <c r="L4" s="54"/>
      <c r="M4" s="54"/>
      <c r="N4" s="54"/>
      <c r="O4" s="53"/>
      <c r="P4" s="53"/>
      <c r="Q4" s="80"/>
      <c r="R4" s="54"/>
      <c r="S4" s="81"/>
      <c r="T4" s="54"/>
      <c r="U4" s="82"/>
      <c r="V4" s="59"/>
      <c r="W4" s="59"/>
      <c r="X4" s="60"/>
    </row>
    <row r="5" spans="2:24" ht="18" hidden="1" customHeight="1" x14ac:dyDescent="0.25">
      <c r="B5" s="68"/>
      <c r="C5" s="57"/>
      <c r="D5" s="54"/>
      <c r="E5" s="54"/>
      <c r="F5" s="54"/>
      <c r="G5" s="54"/>
      <c r="H5" s="54"/>
      <c r="I5" s="54"/>
      <c r="J5" s="54"/>
      <c r="K5" s="54"/>
      <c r="L5" s="54"/>
      <c r="M5" s="54"/>
      <c r="N5" s="54"/>
      <c r="O5" s="53"/>
      <c r="P5" s="53"/>
      <c r="Q5" s="80"/>
      <c r="R5" s="54"/>
      <c r="S5" s="81"/>
      <c r="T5" s="54"/>
      <c r="U5" s="82"/>
      <c r="V5" s="59"/>
      <c r="W5" s="59"/>
      <c r="X5" s="60"/>
    </row>
    <row r="6" spans="2:24" ht="21.75" hidden="1" thickBot="1" x14ac:dyDescent="0.4">
      <c r="B6" s="68"/>
      <c r="C6" s="237" t="s">
        <v>75</v>
      </c>
      <c r="D6" s="237"/>
      <c r="E6" s="54"/>
      <c r="F6" s="54"/>
      <c r="G6" s="54"/>
      <c r="H6" s="54"/>
      <c r="I6" s="54"/>
      <c r="J6" s="54"/>
      <c r="K6" s="54"/>
      <c r="L6" s="54"/>
      <c r="M6" s="54"/>
      <c r="N6" s="54"/>
      <c r="O6" s="53"/>
      <c r="P6" s="53"/>
      <c r="Q6" s="80"/>
      <c r="R6" s="54"/>
      <c r="S6" s="81"/>
      <c r="T6" s="54"/>
      <c r="U6" s="82"/>
      <c r="V6" s="59"/>
      <c r="W6" s="59"/>
      <c r="X6" s="60"/>
    </row>
    <row r="7" spans="2:24" ht="22.5" hidden="1" customHeight="1" x14ac:dyDescent="0.25">
      <c r="B7" s="68"/>
      <c r="C7" s="244" t="s">
        <v>85</v>
      </c>
      <c r="D7" s="245"/>
      <c r="E7" s="245"/>
      <c r="F7" s="245"/>
      <c r="G7" s="245"/>
      <c r="H7" s="245"/>
      <c r="I7" s="245"/>
      <c r="J7" s="245"/>
      <c r="K7" s="245"/>
      <c r="L7" s="246"/>
      <c r="M7" s="54"/>
      <c r="N7" s="54"/>
      <c r="O7" s="54"/>
      <c r="P7" s="54"/>
      <c r="Q7" s="54"/>
      <c r="R7" s="54"/>
      <c r="S7" s="54"/>
      <c r="T7" s="54"/>
      <c r="U7" s="59"/>
      <c r="V7" s="59"/>
      <c r="W7" s="59"/>
      <c r="X7" s="60"/>
    </row>
    <row r="8" spans="2:24" ht="34.9" hidden="1" customHeight="1" x14ac:dyDescent="0.25">
      <c r="B8" s="68"/>
      <c r="C8" s="223" t="s">
        <v>84</v>
      </c>
      <c r="D8" s="224"/>
      <c r="E8" s="224"/>
      <c r="F8" s="224"/>
      <c r="G8" s="224"/>
      <c r="H8" s="224"/>
      <c r="I8" s="224"/>
      <c r="J8" s="224"/>
      <c r="K8" s="224"/>
      <c r="L8" s="225"/>
      <c r="M8" s="53"/>
      <c r="N8" s="53"/>
      <c r="O8" s="53"/>
      <c r="P8" s="53"/>
      <c r="Q8" s="53"/>
      <c r="R8" s="53"/>
      <c r="S8" s="53"/>
      <c r="T8" s="53"/>
      <c r="U8" s="83"/>
      <c r="V8" s="83"/>
      <c r="W8" s="83"/>
      <c r="X8" s="84"/>
    </row>
    <row r="9" spans="2:24" ht="21.75" hidden="1" customHeight="1" x14ac:dyDescent="0.25">
      <c r="B9" s="68"/>
      <c r="C9" s="223" t="s">
        <v>83</v>
      </c>
      <c r="D9" s="224"/>
      <c r="E9" s="224"/>
      <c r="F9" s="224"/>
      <c r="G9" s="224"/>
      <c r="H9" s="224"/>
      <c r="I9" s="224"/>
      <c r="J9" s="224"/>
      <c r="K9" s="224"/>
      <c r="L9" s="225"/>
      <c r="M9" s="53"/>
      <c r="N9" s="53"/>
      <c r="O9" s="53"/>
      <c r="P9" s="53"/>
      <c r="Q9" s="53"/>
      <c r="R9" s="53"/>
      <c r="S9" s="53"/>
      <c r="T9" s="53"/>
      <c r="U9" s="83"/>
      <c r="V9" s="83"/>
      <c r="W9" s="83"/>
      <c r="X9" s="84"/>
    </row>
    <row r="10" spans="2:24" ht="33.75" hidden="1" customHeight="1" x14ac:dyDescent="0.25">
      <c r="B10" s="68"/>
      <c r="C10" s="223" t="s">
        <v>86</v>
      </c>
      <c r="D10" s="224"/>
      <c r="E10" s="224"/>
      <c r="F10" s="224"/>
      <c r="G10" s="224"/>
      <c r="H10" s="224"/>
      <c r="I10" s="224"/>
      <c r="J10" s="224"/>
      <c r="K10" s="224"/>
      <c r="L10" s="225"/>
      <c r="M10" s="53"/>
      <c r="N10" s="53"/>
      <c r="O10" s="53"/>
      <c r="P10" s="53"/>
      <c r="Q10" s="53"/>
      <c r="R10" s="53"/>
      <c r="S10" s="53"/>
      <c r="T10" s="53"/>
      <c r="U10" s="83"/>
      <c r="V10" s="83"/>
      <c r="W10" s="83"/>
      <c r="X10" s="84"/>
    </row>
    <row r="11" spans="2:24" ht="37.5" hidden="1" customHeight="1" x14ac:dyDescent="0.25">
      <c r="B11" s="68"/>
      <c r="C11" s="223" t="s">
        <v>87</v>
      </c>
      <c r="D11" s="224"/>
      <c r="E11" s="224"/>
      <c r="F11" s="224"/>
      <c r="G11" s="224"/>
      <c r="H11" s="224"/>
      <c r="I11" s="224"/>
      <c r="J11" s="224"/>
      <c r="K11" s="224"/>
      <c r="L11" s="225"/>
      <c r="M11" s="53"/>
      <c r="N11" s="53"/>
      <c r="O11" s="53"/>
      <c r="P11" s="53"/>
      <c r="Q11" s="53"/>
      <c r="R11" s="53"/>
      <c r="S11" s="53"/>
      <c r="T11" s="53"/>
      <c r="U11" s="83"/>
      <c r="V11" s="83"/>
      <c r="W11" s="83"/>
      <c r="X11" s="84"/>
    </row>
    <row r="12" spans="2:24" ht="104.25" hidden="1" customHeight="1" thickBot="1" x14ac:dyDescent="0.3">
      <c r="B12" s="68"/>
      <c r="C12" s="247" t="s">
        <v>91</v>
      </c>
      <c r="D12" s="248"/>
      <c r="E12" s="248"/>
      <c r="F12" s="248"/>
      <c r="G12" s="248"/>
      <c r="H12" s="248"/>
      <c r="I12" s="248"/>
      <c r="J12" s="248"/>
      <c r="K12" s="248"/>
      <c r="L12" s="249"/>
      <c r="M12" s="53"/>
      <c r="N12" s="53"/>
      <c r="O12" s="53"/>
      <c r="P12" s="53"/>
      <c r="Q12" s="53"/>
      <c r="R12" s="53"/>
      <c r="S12" s="53"/>
      <c r="T12" s="53"/>
      <c r="U12" s="83"/>
      <c r="V12" s="83"/>
      <c r="W12" s="83"/>
      <c r="X12" s="84"/>
    </row>
    <row r="13" spans="2:24" hidden="1" x14ac:dyDescent="0.25">
      <c r="B13" s="68"/>
      <c r="C13" s="58"/>
      <c r="D13" s="54"/>
      <c r="E13" s="54"/>
      <c r="F13" s="54"/>
      <c r="G13" s="54"/>
      <c r="H13" s="54"/>
      <c r="I13" s="54"/>
      <c r="J13" s="54"/>
      <c r="K13" s="54"/>
      <c r="L13" s="54"/>
      <c r="M13" s="54"/>
      <c r="N13" s="54"/>
      <c r="O13" s="54"/>
      <c r="P13" s="54"/>
      <c r="Q13" s="54"/>
      <c r="R13" s="54"/>
      <c r="S13" s="54"/>
      <c r="T13" s="54"/>
      <c r="U13" s="59"/>
      <c r="V13" s="59"/>
      <c r="W13" s="59"/>
      <c r="X13" s="60"/>
    </row>
    <row r="14" spans="2:24" ht="21" hidden="1" x14ac:dyDescent="0.35">
      <c r="B14" s="68"/>
      <c r="C14" s="222" t="s">
        <v>76</v>
      </c>
      <c r="D14" s="222"/>
      <c r="E14" s="222"/>
      <c r="F14" s="163"/>
      <c r="G14" s="163"/>
      <c r="H14" s="163"/>
      <c r="I14" s="163"/>
      <c r="J14" s="59"/>
      <c r="K14" s="59"/>
      <c r="L14" s="59"/>
      <c r="M14" s="59"/>
      <c r="N14" s="59"/>
      <c r="O14" s="59"/>
      <c r="P14" s="54"/>
      <c r="Q14" s="54"/>
      <c r="R14" s="54"/>
      <c r="S14" s="54"/>
      <c r="T14" s="54"/>
      <c r="U14" s="59"/>
      <c r="V14" s="59"/>
      <c r="W14" s="59"/>
      <c r="X14" s="60"/>
    </row>
    <row r="15" spans="2:24" ht="21" hidden="1" x14ac:dyDescent="0.25">
      <c r="B15" s="68"/>
      <c r="C15" s="164" t="s">
        <v>0</v>
      </c>
      <c r="D15" s="165" t="s">
        <v>79</v>
      </c>
      <c r="E15" s="226" t="s">
        <v>70</v>
      </c>
      <c r="F15" s="227"/>
      <c r="G15" s="228"/>
      <c r="H15" s="226" t="s">
        <v>69</v>
      </c>
      <c r="I15" s="228"/>
      <c r="J15" s="85"/>
      <c r="K15" s="85"/>
      <c r="L15" s="59"/>
      <c r="M15" s="59"/>
      <c r="N15" s="59"/>
      <c r="O15" s="59"/>
      <c r="P15" s="54"/>
      <c r="Q15" s="54"/>
      <c r="R15" s="54"/>
      <c r="S15" s="54"/>
      <c r="T15" s="54"/>
      <c r="U15" s="59"/>
      <c r="V15" s="59"/>
      <c r="W15" s="59"/>
      <c r="X15" s="60"/>
    </row>
    <row r="16" spans="2:24" ht="42" hidden="1" x14ac:dyDescent="0.35">
      <c r="B16" s="68"/>
      <c r="C16" s="166">
        <v>2015</v>
      </c>
      <c r="D16" s="167">
        <v>539</v>
      </c>
      <c r="E16" s="168" t="s">
        <v>71</v>
      </c>
      <c r="F16" s="169" t="s">
        <v>7</v>
      </c>
      <c r="G16" s="170" t="s">
        <v>72</v>
      </c>
      <c r="H16" s="168" t="s">
        <v>15</v>
      </c>
      <c r="I16" s="170" t="s">
        <v>16</v>
      </c>
      <c r="J16" s="59"/>
      <c r="K16" s="59"/>
      <c r="L16" s="59"/>
      <c r="M16" s="59"/>
      <c r="N16" s="59"/>
      <c r="O16" s="59"/>
      <c r="P16" s="54"/>
      <c r="Q16" s="54"/>
      <c r="R16" s="54"/>
      <c r="S16" s="54"/>
      <c r="T16" s="54"/>
      <c r="U16" s="59"/>
      <c r="V16" s="59"/>
      <c r="W16" s="59"/>
      <c r="X16" s="60"/>
    </row>
    <row r="17" spans="2:24" ht="21" hidden="1" x14ac:dyDescent="0.35">
      <c r="B17" s="68"/>
      <c r="C17" s="171">
        <v>2016</v>
      </c>
      <c r="D17" s="172">
        <v>700</v>
      </c>
      <c r="E17" s="173">
        <v>1.1200000000000001</v>
      </c>
      <c r="F17" s="174" t="s">
        <v>18</v>
      </c>
      <c r="G17" s="175">
        <v>5.8</v>
      </c>
      <c r="H17" s="176">
        <v>0.79</v>
      </c>
      <c r="I17" s="177">
        <v>0.59</v>
      </c>
      <c r="J17" s="59"/>
      <c r="K17" s="59"/>
      <c r="L17" s="59"/>
      <c r="M17" s="59"/>
      <c r="N17" s="59"/>
      <c r="O17" s="59"/>
      <c r="P17" s="54"/>
      <c r="Q17" s="54"/>
      <c r="R17" s="54"/>
      <c r="S17" s="54"/>
      <c r="T17" s="54"/>
      <c r="U17" s="59"/>
      <c r="V17" s="59"/>
      <c r="W17" s="59"/>
      <c r="X17" s="60"/>
    </row>
    <row r="18" spans="2:24" ht="21.75" hidden="1" customHeight="1" x14ac:dyDescent="0.25">
      <c r="B18" s="68"/>
      <c r="C18" s="59"/>
      <c r="D18" s="59"/>
      <c r="E18" s="59"/>
      <c r="F18" s="59"/>
      <c r="G18" s="59"/>
      <c r="H18" s="59"/>
      <c r="I18" s="59"/>
      <c r="J18" s="59"/>
      <c r="K18" s="59"/>
      <c r="L18" s="59"/>
      <c r="M18" s="59"/>
      <c r="N18" s="59"/>
      <c r="O18" s="59"/>
      <c r="P18" s="54"/>
      <c r="Q18" s="54"/>
      <c r="R18" s="54"/>
      <c r="S18" s="54"/>
      <c r="T18" s="54"/>
      <c r="U18" s="59"/>
      <c r="V18" s="59"/>
      <c r="W18" s="59"/>
      <c r="X18" s="60"/>
    </row>
    <row r="19" spans="2:24" ht="21" hidden="1" x14ac:dyDescent="0.35">
      <c r="B19" s="68"/>
      <c r="C19" s="178" t="s">
        <v>77</v>
      </c>
      <c r="D19" s="179"/>
      <c r="E19" s="179"/>
      <c r="F19" s="54"/>
      <c r="G19" s="54"/>
      <c r="H19" s="54"/>
      <c r="I19" s="54"/>
      <c r="J19" s="54"/>
      <c r="K19" s="54"/>
      <c r="L19" s="54"/>
      <c r="M19" s="54"/>
      <c r="N19" s="54"/>
      <c r="O19" s="54"/>
      <c r="P19" s="54"/>
      <c r="Q19" s="54"/>
      <c r="R19" s="54"/>
      <c r="S19" s="54"/>
      <c r="T19" s="54"/>
      <c r="U19" s="59"/>
      <c r="V19" s="59"/>
      <c r="W19" s="59"/>
      <c r="X19" s="60"/>
    </row>
    <row r="20" spans="2:24" ht="21" hidden="1" x14ac:dyDescent="0.25">
      <c r="B20" s="68"/>
      <c r="C20" s="180" t="s">
        <v>0</v>
      </c>
      <c r="D20" s="180" t="s">
        <v>34</v>
      </c>
      <c r="E20" s="181" t="s">
        <v>66</v>
      </c>
      <c r="F20" s="54"/>
      <c r="G20" s="54"/>
      <c r="H20" s="54"/>
      <c r="I20" s="54"/>
      <c r="J20" s="54"/>
      <c r="K20" s="54"/>
      <c r="L20" s="54"/>
      <c r="M20" s="54"/>
      <c r="N20" s="54"/>
      <c r="O20" s="54"/>
      <c r="P20" s="54"/>
      <c r="Q20" s="54"/>
      <c r="R20" s="54"/>
      <c r="S20" s="54"/>
      <c r="T20" s="54"/>
      <c r="U20" s="59"/>
      <c r="V20" s="59"/>
      <c r="W20" s="59"/>
      <c r="X20" s="60"/>
    </row>
    <row r="21" spans="2:24" ht="24.75" hidden="1" customHeight="1" x14ac:dyDescent="0.35">
      <c r="B21" s="68"/>
      <c r="C21" s="182">
        <v>2015</v>
      </c>
      <c r="D21" s="183">
        <f>I143</f>
        <v>736.80158587503331</v>
      </c>
      <c r="E21" s="184">
        <f>M142</f>
        <v>616.13084874275705</v>
      </c>
      <c r="F21" s="89" t="s">
        <v>68</v>
      </c>
      <c r="G21" s="54"/>
      <c r="H21" s="54"/>
      <c r="I21" s="54"/>
      <c r="J21" s="54"/>
      <c r="K21" s="54"/>
      <c r="L21" s="54"/>
      <c r="M21" s="54"/>
      <c r="N21" s="54"/>
      <c r="O21" s="54"/>
      <c r="P21" s="54"/>
      <c r="Q21" s="54"/>
      <c r="R21" s="54"/>
      <c r="S21" s="54"/>
      <c r="T21" s="54"/>
      <c r="U21" s="59"/>
      <c r="V21" s="59"/>
      <c r="W21" s="59"/>
      <c r="X21" s="60"/>
    </row>
    <row r="22" spans="2:24" ht="21" hidden="1" x14ac:dyDescent="0.35">
      <c r="B22" s="68"/>
      <c r="C22" s="185">
        <v>2016</v>
      </c>
      <c r="D22" s="186">
        <f>I102</f>
        <v>678.8550613448167</v>
      </c>
      <c r="E22" s="187">
        <f>M101</f>
        <v>606.62055905305374</v>
      </c>
      <c r="F22" s="90"/>
      <c r="G22" s="54"/>
      <c r="H22" s="54"/>
      <c r="I22" s="54"/>
      <c r="J22" s="54"/>
      <c r="K22" s="54"/>
      <c r="L22" s="54"/>
      <c r="M22" s="54"/>
      <c r="N22" s="54"/>
      <c r="O22" s="54"/>
      <c r="P22" s="54"/>
      <c r="Q22" s="54"/>
      <c r="R22" s="54"/>
      <c r="S22" s="54"/>
      <c r="T22" s="54"/>
      <c r="U22" s="59"/>
      <c r="V22" s="59"/>
      <c r="W22" s="59"/>
      <c r="X22" s="60"/>
    </row>
    <row r="23" spans="2:24" ht="21" hidden="1" x14ac:dyDescent="0.35">
      <c r="B23" s="68"/>
      <c r="C23" s="188">
        <v>2017</v>
      </c>
      <c r="D23" s="189">
        <f>I112</f>
        <v>655.55587984586953</v>
      </c>
      <c r="E23" s="190">
        <f>M111</f>
        <v>559.82603479290401</v>
      </c>
      <c r="F23" s="91" t="str">
        <f>IF(G37&lt;1.25,"Yes","No")</f>
        <v>No</v>
      </c>
      <c r="G23" s="163" t="str">
        <f>IF(F38&lt;1.25,"ASSESSMENT","HCR")</f>
        <v>HCR</v>
      </c>
      <c r="H23" s="54"/>
      <c r="I23" s="54"/>
      <c r="J23" s="54"/>
      <c r="K23" s="54"/>
      <c r="L23" s="54"/>
      <c r="M23" s="54"/>
      <c r="N23" s="54"/>
      <c r="O23" s="54"/>
      <c r="P23" s="54"/>
      <c r="Q23" s="54"/>
      <c r="R23" s="54"/>
      <c r="S23" s="54"/>
      <c r="T23" s="54"/>
      <c r="U23" s="59"/>
      <c r="V23" s="59"/>
      <c r="W23" s="59"/>
      <c r="X23" s="60"/>
    </row>
    <row r="24" spans="2:24" ht="23.25" hidden="1" customHeight="1" x14ac:dyDescent="0.25">
      <c r="B24" s="68"/>
      <c r="C24" s="59"/>
      <c r="D24" s="59"/>
      <c r="E24" s="59"/>
      <c r="F24" s="91" t="str">
        <f>IF(G38&lt;1.25,"Yes","No")</f>
        <v>No</v>
      </c>
      <c r="G24" s="54"/>
      <c r="H24" s="54"/>
      <c r="I24" s="54"/>
      <c r="J24" s="54"/>
      <c r="K24" s="54"/>
      <c r="L24" s="54"/>
      <c r="M24" s="54"/>
      <c r="N24" s="54"/>
      <c r="O24" s="54"/>
      <c r="P24" s="54"/>
      <c r="Q24" s="54"/>
      <c r="R24" s="54"/>
      <c r="S24" s="54"/>
      <c r="T24" s="54"/>
      <c r="U24" s="59"/>
      <c r="V24" s="59"/>
      <c r="W24" s="59"/>
      <c r="X24" s="60"/>
    </row>
    <row r="25" spans="2:24" hidden="1" x14ac:dyDescent="0.25">
      <c r="B25" s="68"/>
      <c r="C25" s="232" t="s">
        <v>78</v>
      </c>
      <c r="D25" s="232"/>
      <c r="E25" s="232"/>
      <c r="F25" s="232"/>
      <c r="G25" s="232"/>
      <c r="H25" s="54"/>
      <c r="I25" s="54"/>
      <c r="J25" s="54"/>
      <c r="K25" s="54"/>
      <c r="L25" s="54"/>
      <c r="M25" s="54"/>
      <c r="N25" s="54"/>
      <c r="O25" s="54"/>
      <c r="P25" s="54"/>
      <c r="Q25" s="54"/>
      <c r="R25" s="54"/>
      <c r="S25" s="54"/>
      <c r="T25" s="54"/>
      <c r="U25" s="59"/>
      <c r="V25" s="59"/>
      <c r="W25" s="59"/>
      <c r="X25" s="60"/>
    </row>
    <row r="26" spans="2:24" hidden="1" x14ac:dyDescent="0.25">
      <c r="B26" s="68"/>
      <c r="C26" s="92" t="s">
        <v>0</v>
      </c>
      <c r="D26" s="93" t="s">
        <v>67</v>
      </c>
      <c r="E26" s="234" t="s">
        <v>70</v>
      </c>
      <c r="F26" s="236"/>
      <c r="G26" s="235"/>
      <c r="H26" s="234" t="s">
        <v>69</v>
      </c>
      <c r="I26" s="235"/>
      <c r="J26" s="94" t="s">
        <v>81</v>
      </c>
      <c r="K26" s="94" t="s">
        <v>14</v>
      </c>
      <c r="L26" s="54"/>
      <c r="M26" s="54"/>
      <c r="N26" s="54"/>
      <c r="O26" s="54"/>
      <c r="P26" s="54"/>
      <c r="Q26" s="54"/>
      <c r="R26" s="54"/>
      <c r="S26" s="54"/>
      <c r="T26" s="54"/>
      <c r="U26" s="59"/>
      <c r="V26" s="59"/>
      <c r="W26" s="59"/>
      <c r="X26" s="60"/>
    </row>
    <row r="27" spans="2:24" hidden="1" x14ac:dyDescent="0.25">
      <c r="B27" s="68"/>
      <c r="C27" s="69"/>
      <c r="D27" s="95"/>
      <c r="E27" s="86" t="s">
        <v>71</v>
      </c>
      <c r="F27" s="87" t="s">
        <v>7</v>
      </c>
      <c r="G27" s="88" t="s">
        <v>73</v>
      </c>
      <c r="H27" s="86" t="s">
        <v>15</v>
      </c>
      <c r="I27" s="88" t="s">
        <v>16</v>
      </c>
      <c r="J27" s="96" t="s">
        <v>34</v>
      </c>
      <c r="K27" s="96" t="s">
        <v>10</v>
      </c>
      <c r="L27" s="54"/>
      <c r="M27" s="54"/>
      <c r="N27" s="54"/>
      <c r="O27" s="54"/>
      <c r="P27" s="54"/>
      <c r="Q27" s="54"/>
      <c r="R27" s="54"/>
      <c r="S27" s="54"/>
      <c r="T27" s="54"/>
      <c r="U27" s="59"/>
      <c r="V27" s="59"/>
      <c r="W27" s="59"/>
      <c r="X27" s="60"/>
    </row>
    <row r="28" spans="2:24" hidden="1" x14ac:dyDescent="0.25">
      <c r="B28" s="68"/>
      <c r="C28" s="97">
        <v>2006</v>
      </c>
      <c r="D28" s="98">
        <v>429.7</v>
      </c>
      <c r="E28" s="99">
        <v>0.6431</v>
      </c>
      <c r="F28" s="100">
        <v>5.4059999999999997</v>
      </c>
      <c r="G28" s="101">
        <v>5.76</v>
      </c>
      <c r="H28" s="99">
        <v>0.77</v>
      </c>
      <c r="I28" s="102">
        <v>0.67</v>
      </c>
      <c r="J28" s="103">
        <v>471</v>
      </c>
      <c r="K28" s="103">
        <f>AVERAGE(J28:J38)</f>
        <v>733</v>
      </c>
      <c r="L28" s="54"/>
      <c r="M28" s="54"/>
      <c r="N28" s="54"/>
      <c r="O28" s="54"/>
      <c r="P28" s="54"/>
      <c r="Q28" s="54"/>
      <c r="R28" s="54"/>
      <c r="S28" s="54"/>
      <c r="T28" s="54"/>
      <c r="U28" s="59"/>
      <c r="V28" s="59"/>
      <c r="W28" s="59"/>
      <c r="X28" s="60"/>
    </row>
    <row r="29" spans="2:24" s="49" customFormat="1" hidden="1" x14ac:dyDescent="0.25">
      <c r="B29" s="68"/>
      <c r="C29" s="104">
        <v>2007</v>
      </c>
      <c r="D29" s="105">
        <v>770.5</v>
      </c>
      <c r="E29" s="106">
        <v>0.96650000000000003</v>
      </c>
      <c r="F29" s="107">
        <v>3.8330000000000002</v>
      </c>
      <c r="G29" s="108">
        <v>4.5999999999999996</v>
      </c>
      <c r="H29" s="106">
        <v>0.93</v>
      </c>
      <c r="I29" s="109">
        <v>0.96</v>
      </c>
      <c r="J29" s="110">
        <v>842</v>
      </c>
      <c r="K29" s="110">
        <f>K28</f>
        <v>733</v>
      </c>
      <c r="L29" s="54"/>
      <c r="M29" s="54"/>
      <c r="N29" s="54"/>
      <c r="O29" s="54"/>
      <c r="P29" s="54"/>
      <c r="Q29" s="54"/>
      <c r="R29" s="54"/>
      <c r="S29" s="54"/>
      <c r="T29" s="54"/>
      <c r="U29" s="59"/>
      <c r="V29" s="59"/>
      <c r="W29" s="59"/>
      <c r="X29" s="60"/>
    </row>
    <row r="30" spans="2:24" hidden="1" x14ac:dyDescent="0.25">
      <c r="B30" s="68"/>
      <c r="C30" s="104">
        <v>2008</v>
      </c>
      <c r="D30" s="105">
        <v>538.4</v>
      </c>
      <c r="E30" s="106">
        <v>1.1012</v>
      </c>
      <c r="F30" s="107">
        <v>2.09</v>
      </c>
      <c r="G30" s="108">
        <v>2.5299999999999998</v>
      </c>
      <c r="H30" s="106">
        <v>0.92</v>
      </c>
      <c r="I30" s="109">
        <v>0.85</v>
      </c>
      <c r="J30" s="110">
        <v>751</v>
      </c>
      <c r="K30" s="110">
        <f t="shared" ref="K30:K38" si="0">K29</f>
        <v>733</v>
      </c>
      <c r="L30" s="54"/>
      <c r="M30" s="54"/>
      <c r="N30" s="54"/>
      <c r="O30" s="54"/>
      <c r="P30" s="54"/>
      <c r="Q30" s="54"/>
      <c r="R30" s="54"/>
      <c r="S30" s="54"/>
      <c r="T30" s="54"/>
      <c r="U30" s="59"/>
      <c r="V30" s="59"/>
      <c r="W30" s="59"/>
      <c r="X30" s="60"/>
    </row>
    <row r="31" spans="2:24" hidden="1" x14ac:dyDescent="0.25">
      <c r="B31" s="68"/>
      <c r="C31" s="104">
        <v>2009</v>
      </c>
      <c r="D31" s="105">
        <v>388.4</v>
      </c>
      <c r="E31" s="106"/>
      <c r="F31" s="107">
        <v>3.4380000000000002</v>
      </c>
      <c r="G31" s="109"/>
      <c r="H31" s="106">
        <v>0.81</v>
      </c>
      <c r="I31" s="109">
        <v>0.63</v>
      </c>
      <c r="J31" s="110">
        <v>450</v>
      </c>
      <c r="K31" s="110">
        <f t="shared" si="0"/>
        <v>733</v>
      </c>
      <c r="L31" s="54"/>
      <c r="M31" s="54"/>
      <c r="N31" s="54"/>
      <c r="O31" s="54"/>
      <c r="P31" s="54"/>
      <c r="Q31" s="54"/>
      <c r="R31" s="54"/>
      <c r="S31" s="54"/>
      <c r="T31" s="54"/>
      <c r="U31" s="59"/>
      <c r="V31" s="59"/>
      <c r="W31" s="59"/>
      <c r="X31" s="60"/>
    </row>
    <row r="32" spans="2:24" hidden="1" x14ac:dyDescent="0.25">
      <c r="B32" s="68"/>
      <c r="C32" s="104">
        <v>2010</v>
      </c>
      <c r="D32" s="105">
        <v>766.1</v>
      </c>
      <c r="E32" s="106"/>
      <c r="F32" s="107">
        <v>4.165</v>
      </c>
      <c r="G32" s="109"/>
      <c r="H32" s="106">
        <v>1.03</v>
      </c>
      <c r="I32" s="109">
        <v>1.18</v>
      </c>
      <c r="J32" s="110">
        <v>853</v>
      </c>
      <c r="K32" s="110">
        <f t="shared" si="0"/>
        <v>733</v>
      </c>
      <c r="L32" s="54"/>
      <c r="M32" s="54"/>
      <c r="N32" s="54"/>
      <c r="O32" s="54"/>
      <c r="P32" s="54"/>
      <c r="Q32" s="54"/>
      <c r="R32" s="54"/>
      <c r="S32" s="54"/>
      <c r="T32" s="54"/>
      <c r="U32" s="59"/>
      <c r="V32" s="59"/>
      <c r="W32" s="59"/>
      <c r="X32" s="60"/>
    </row>
    <row r="33" spans="2:24" hidden="1" x14ac:dyDescent="0.25">
      <c r="B33" s="68"/>
      <c r="C33" s="104">
        <v>2011</v>
      </c>
      <c r="D33" s="105">
        <v>869.2</v>
      </c>
      <c r="E33" s="106"/>
      <c r="F33" s="107">
        <v>5.1239999999999997</v>
      </c>
      <c r="G33" s="109"/>
      <c r="H33" s="106">
        <v>1.48</v>
      </c>
      <c r="I33" s="109">
        <v>1.87</v>
      </c>
      <c r="J33" s="110">
        <v>803</v>
      </c>
      <c r="K33" s="110">
        <f t="shared" si="0"/>
        <v>733</v>
      </c>
      <c r="L33" s="54"/>
      <c r="M33" s="54"/>
      <c r="N33" s="54"/>
      <c r="O33" s="54"/>
      <c r="P33" s="54"/>
      <c r="Q33" s="54"/>
      <c r="R33" s="54"/>
      <c r="S33" s="54"/>
      <c r="T33" s="54"/>
      <c r="U33" s="59"/>
      <c r="V33" s="59"/>
      <c r="W33" s="59"/>
      <c r="X33" s="60"/>
    </row>
    <row r="34" spans="2:24" hidden="1" x14ac:dyDescent="0.25">
      <c r="B34" s="68"/>
      <c r="C34" s="104">
        <v>2012</v>
      </c>
      <c r="D34" s="105">
        <v>712.7</v>
      </c>
      <c r="E34" s="106"/>
      <c r="F34" s="107">
        <v>5.12</v>
      </c>
      <c r="G34" s="109"/>
      <c r="H34" s="106">
        <v>1.34</v>
      </c>
      <c r="I34" s="109">
        <v>1.38</v>
      </c>
      <c r="J34" s="110">
        <v>964</v>
      </c>
      <c r="K34" s="110">
        <f t="shared" si="0"/>
        <v>733</v>
      </c>
      <c r="L34" s="54"/>
      <c r="M34" s="54"/>
      <c r="N34" s="54"/>
      <c r="O34" s="54"/>
      <c r="P34" s="54"/>
      <c r="Q34" s="54"/>
      <c r="R34" s="54"/>
      <c r="S34" s="54"/>
      <c r="T34" s="54"/>
      <c r="U34" s="59"/>
      <c r="V34" s="59"/>
      <c r="W34" s="59"/>
      <c r="X34" s="60"/>
    </row>
    <row r="35" spans="2:24" hidden="1" x14ac:dyDescent="0.25">
      <c r="B35" s="68"/>
      <c r="C35" s="104">
        <v>2013</v>
      </c>
      <c r="D35" s="105">
        <v>611</v>
      </c>
      <c r="E35" s="106"/>
      <c r="F35" s="107">
        <v>3.024</v>
      </c>
      <c r="G35" s="109"/>
      <c r="H35" s="106"/>
      <c r="I35" s="109">
        <v>1.21</v>
      </c>
      <c r="J35" s="110">
        <v>871</v>
      </c>
      <c r="K35" s="110">
        <f t="shared" si="0"/>
        <v>733</v>
      </c>
      <c r="L35" s="54"/>
      <c r="M35" s="54"/>
      <c r="N35" s="54"/>
      <c r="O35" s="54"/>
      <c r="P35" s="54"/>
      <c r="Q35" s="54"/>
      <c r="R35" s="54"/>
      <c r="S35" s="54"/>
      <c r="T35" s="54"/>
      <c r="U35" s="59"/>
      <c r="V35" s="59"/>
      <c r="W35" s="59"/>
      <c r="X35" s="60"/>
    </row>
    <row r="36" spans="2:24" hidden="1" x14ac:dyDescent="0.25">
      <c r="B36" s="68"/>
      <c r="C36" s="104">
        <v>2014</v>
      </c>
      <c r="D36" s="105">
        <v>682.4</v>
      </c>
      <c r="E36" s="106">
        <v>1.2608999999999999</v>
      </c>
      <c r="F36" s="107">
        <v>4.7439999999999998</v>
      </c>
      <c r="G36" s="109">
        <v>5.27</v>
      </c>
      <c r="H36" s="106">
        <v>0.75</v>
      </c>
      <c r="I36" s="109">
        <v>0.91</v>
      </c>
      <c r="J36" s="110">
        <v>616</v>
      </c>
      <c r="K36" s="110">
        <f t="shared" si="0"/>
        <v>733</v>
      </c>
      <c r="L36" s="54"/>
      <c r="M36" s="54"/>
      <c r="N36" s="54"/>
      <c r="O36" s="54"/>
      <c r="P36" s="54"/>
      <c r="Q36" s="54"/>
      <c r="R36" s="54"/>
      <c r="S36" s="54"/>
      <c r="T36" s="54"/>
      <c r="U36" s="59"/>
      <c r="V36" s="59"/>
      <c r="W36" s="59"/>
      <c r="X36" s="60"/>
    </row>
    <row r="37" spans="2:24" hidden="1" x14ac:dyDescent="0.25">
      <c r="B37" s="68"/>
      <c r="C37" s="104">
        <v>2015</v>
      </c>
      <c r="D37" s="111">
        <f>D16</f>
        <v>539</v>
      </c>
      <c r="E37" s="106">
        <v>1.1175999999999999</v>
      </c>
      <c r="F37" s="112" t="s">
        <v>18</v>
      </c>
      <c r="G37" s="109">
        <v>6.7240000000000002</v>
      </c>
      <c r="H37" s="106">
        <v>0.79</v>
      </c>
      <c r="I37" s="109">
        <v>0.59</v>
      </c>
      <c r="J37" s="110">
        <v>769</v>
      </c>
      <c r="K37" s="110">
        <f t="shared" si="0"/>
        <v>733</v>
      </c>
      <c r="L37" s="54"/>
      <c r="M37" s="61"/>
      <c r="N37" s="113"/>
      <c r="O37" s="114"/>
      <c r="P37" s="114"/>
      <c r="Q37" s="114"/>
      <c r="R37" s="54"/>
      <c r="S37" s="54"/>
      <c r="T37" s="54"/>
      <c r="U37" s="59"/>
      <c r="V37" s="59"/>
      <c r="W37" s="59"/>
      <c r="X37" s="60"/>
    </row>
    <row r="38" spans="2:24" hidden="1" x14ac:dyDescent="0.25">
      <c r="B38" s="68"/>
      <c r="C38" s="104">
        <v>2016</v>
      </c>
      <c r="D38" s="115">
        <f>D17</f>
        <v>700</v>
      </c>
      <c r="E38" s="116">
        <f>E17</f>
        <v>1.1200000000000001</v>
      </c>
      <c r="F38" s="117" t="s">
        <v>18</v>
      </c>
      <c r="G38" s="118">
        <f>G17</f>
        <v>5.8</v>
      </c>
      <c r="H38" s="116">
        <f>H17</f>
        <v>0.79</v>
      </c>
      <c r="I38" s="118">
        <f>I17</f>
        <v>0.59</v>
      </c>
      <c r="J38" s="119">
        <v>673</v>
      </c>
      <c r="K38" s="120">
        <f t="shared" si="0"/>
        <v>733</v>
      </c>
      <c r="L38" s="61"/>
      <c r="M38" s="61"/>
      <c r="N38" s="61"/>
      <c r="O38" s="61"/>
      <c r="P38" s="61"/>
      <c r="Q38" s="54"/>
      <c r="R38" s="54"/>
      <c r="S38" s="54"/>
      <c r="T38" s="54"/>
      <c r="U38" s="59"/>
      <c r="V38" s="59"/>
      <c r="W38" s="59"/>
      <c r="X38" s="60"/>
    </row>
    <row r="39" spans="2:24" hidden="1" x14ac:dyDescent="0.25">
      <c r="B39" s="68"/>
      <c r="C39" s="121">
        <v>2017</v>
      </c>
      <c r="D39" s="71"/>
      <c r="E39" s="71"/>
      <c r="F39" s="71"/>
      <c r="G39" s="71"/>
      <c r="H39" s="71"/>
      <c r="I39" s="71"/>
      <c r="J39" s="122">
        <f>D23</f>
        <v>655.55587984586953</v>
      </c>
      <c r="K39" s="123"/>
      <c r="L39" s="124"/>
      <c r="M39" s="91"/>
      <c r="N39" s="125"/>
      <c r="O39" s="61"/>
      <c r="P39" s="61"/>
      <c r="Q39" s="54"/>
      <c r="R39" s="54"/>
      <c r="S39" s="54"/>
      <c r="T39" s="54"/>
      <c r="U39" s="59"/>
      <c r="V39" s="59"/>
      <c r="W39" s="59"/>
      <c r="X39" s="60"/>
    </row>
    <row r="40" spans="2:24" hidden="1" x14ac:dyDescent="0.25">
      <c r="B40" s="68"/>
      <c r="C40" s="54"/>
      <c r="D40" s="54"/>
      <c r="E40" s="54"/>
      <c r="F40" s="54"/>
      <c r="G40" s="54"/>
      <c r="H40" s="54"/>
      <c r="I40" s="54"/>
      <c r="J40" s="54"/>
      <c r="K40" s="54"/>
      <c r="L40" s="54"/>
      <c r="M40" s="54"/>
      <c r="N40" s="54"/>
      <c r="O40" s="54"/>
      <c r="P40" s="61"/>
      <c r="Q40" s="54"/>
      <c r="R40" s="54"/>
      <c r="S40" s="54"/>
      <c r="T40" s="54"/>
      <c r="U40" s="59"/>
      <c r="V40" s="59"/>
      <c r="W40" s="59"/>
      <c r="X40" s="60"/>
    </row>
    <row r="41" spans="2:24" ht="21" hidden="1" customHeight="1" x14ac:dyDescent="0.25">
      <c r="B41" s="68"/>
      <c r="C41" s="59"/>
      <c r="D41" s="59"/>
      <c r="E41" s="59"/>
      <c r="F41" s="59"/>
      <c r="G41" s="59"/>
      <c r="H41" s="59"/>
      <c r="I41" s="54"/>
      <c r="J41" s="54"/>
      <c r="K41" s="54"/>
      <c r="L41" s="54"/>
      <c r="M41" s="54"/>
      <c r="N41" s="54"/>
      <c r="O41" s="54"/>
      <c r="P41" s="61"/>
      <c r="Q41" s="54"/>
      <c r="R41" s="54"/>
      <c r="S41" s="54"/>
      <c r="T41" s="54"/>
      <c r="U41" s="59"/>
      <c r="V41" s="59"/>
      <c r="W41" s="59"/>
      <c r="X41" s="60"/>
    </row>
    <row r="42" spans="2:24" hidden="1" x14ac:dyDescent="0.25">
      <c r="B42" s="68"/>
      <c r="C42" s="231" t="s">
        <v>74</v>
      </c>
      <c r="D42" s="231"/>
      <c r="E42" s="231"/>
      <c r="F42" s="231"/>
      <c r="G42" s="231"/>
      <c r="H42" s="54"/>
      <c r="I42" s="54"/>
      <c r="J42" s="54"/>
      <c r="K42" s="54"/>
      <c r="L42" s="54"/>
      <c r="M42" s="54"/>
      <c r="N42" s="54"/>
      <c r="O42" s="54"/>
      <c r="P42" s="61"/>
      <c r="Q42" s="54"/>
      <c r="R42" s="54"/>
      <c r="S42" s="54"/>
      <c r="T42" s="54"/>
      <c r="U42" s="59"/>
      <c r="V42" s="59"/>
      <c r="W42" s="59"/>
      <c r="X42" s="60"/>
    </row>
    <row r="43" spans="2:24" hidden="1" x14ac:dyDescent="0.25">
      <c r="B43" s="68"/>
      <c r="C43" s="230" t="s">
        <v>90</v>
      </c>
      <c r="D43" s="230"/>
      <c r="E43" s="230"/>
      <c r="F43" s="230"/>
      <c r="G43" s="230"/>
      <c r="H43" s="54"/>
      <c r="I43" s="54"/>
      <c r="J43" s="54"/>
      <c r="K43" s="54"/>
      <c r="L43" s="54"/>
      <c r="M43" s="54"/>
      <c r="N43" s="54"/>
      <c r="O43" s="54"/>
      <c r="P43" s="61"/>
      <c r="Q43" s="54"/>
      <c r="R43" s="54"/>
      <c r="S43" s="54"/>
      <c r="T43" s="54"/>
      <c r="U43" s="59"/>
      <c r="V43" s="59"/>
      <c r="W43" s="59"/>
      <c r="X43" s="60"/>
    </row>
    <row r="44" spans="2:24" hidden="1" x14ac:dyDescent="0.25">
      <c r="B44" s="68"/>
      <c r="C44" s="126" t="s">
        <v>71</v>
      </c>
      <c r="D44" s="127" t="s">
        <v>73</v>
      </c>
      <c r="E44" s="126" t="s">
        <v>15</v>
      </c>
      <c r="F44" s="70" t="s">
        <v>16</v>
      </c>
      <c r="G44" s="127" t="s">
        <v>16</v>
      </c>
      <c r="H44" s="54"/>
      <c r="I44" s="54"/>
      <c r="J44" s="54"/>
      <c r="K44" s="54"/>
      <c r="L44" s="54"/>
      <c r="M44" s="54"/>
      <c r="N44" s="54"/>
      <c r="O44" s="54"/>
      <c r="P44" s="61"/>
      <c r="Q44" s="54"/>
      <c r="R44" s="54"/>
      <c r="S44" s="54"/>
      <c r="T44" s="54"/>
      <c r="U44" s="59"/>
      <c r="V44" s="59"/>
      <c r="W44" s="59"/>
      <c r="X44" s="60"/>
    </row>
    <row r="45" spans="2:24" hidden="1" x14ac:dyDescent="0.25">
      <c r="B45" s="68"/>
      <c r="C45" s="128">
        <v>0.1</v>
      </c>
      <c r="D45" s="129">
        <v>0.7</v>
      </c>
      <c r="E45" s="128">
        <v>0.1</v>
      </c>
      <c r="F45" s="130">
        <v>0.1</v>
      </c>
      <c r="G45" s="129">
        <v>0.1</v>
      </c>
      <c r="H45" s="54"/>
      <c r="I45" s="54"/>
      <c r="J45" s="54"/>
      <c r="K45" s="54"/>
      <c r="L45" s="54"/>
      <c r="M45" s="54"/>
      <c r="N45" s="54"/>
      <c r="O45" s="54"/>
      <c r="P45" s="62"/>
      <c r="Q45" s="54"/>
      <c r="R45" s="54"/>
      <c r="S45" s="54"/>
      <c r="T45" s="54"/>
      <c r="U45" s="59"/>
      <c r="V45" s="59"/>
      <c r="W45" s="59"/>
      <c r="X45" s="60"/>
    </row>
    <row r="46" spans="2:24" hidden="1" x14ac:dyDescent="0.25">
      <c r="B46" s="68"/>
      <c r="C46" s="54"/>
      <c r="D46" s="54"/>
      <c r="E46" s="54"/>
      <c r="F46" s="54"/>
      <c r="G46" s="54"/>
      <c r="H46" s="54"/>
      <c r="I46" s="63"/>
      <c r="J46" s="131"/>
      <c r="K46" s="131"/>
      <c r="L46" s="54"/>
      <c r="M46" s="54"/>
      <c r="N46" s="54"/>
      <c r="O46" s="54"/>
      <c r="P46" s="62"/>
      <c r="Q46" s="54"/>
      <c r="R46" s="54"/>
      <c r="S46" s="54"/>
      <c r="T46" s="54"/>
      <c r="U46" s="59"/>
      <c r="V46" s="59"/>
      <c r="W46" s="59"/>
      <c r="X46" s="60"/>
    </row>
    <row r="47" spans="2:24" hidden="1" x14ac:dyDescent="0.25">
      <c r="B47" s="68"/>
      <c r="C47" s="230" t="s">
        <v>39</v>
      </c>
      <c r="D47" s="230"/>
      <c r="E47" s="230"/>
      <c r="F47" s="230"/>
      <c r="G47" s="230"/>
      <c r="H47" s="230"/>
      <c r="I47" s="54"/>
      <c r="J47" s="131"/>
      <c r="K47" s="131"/>
      <c r="L47" s="58"/>
      <c r="M47" s="59"/>
      <c r="N47" s="59"/>
      <c r="O47" s="64"/>
      <c r="P47" s="54"/>
      <c r="Q47" s="54"/>
      <c r="R47" s="54"/>
      <c r="S47" s="54"/>
      <c r="T47" s="54"/>
      <c r="U47" s="59"/>
      <c r="V47" s="59"/>
      <c r="W47" s="59"/>
      <c r="X47" s="60"/>
    </row>
    <row r="48" spans="2:24" hidden="1" x14ac:dyDescent="0.25">
      <c r="B48" s="68"/>
      <c r="C48" s="132" t="s">
        <v>0</v>
      </c>
      <c r="D48" s="133" t="s">
        <v>40</v>
      </c>
      <c r="E48" s="134" t="s">
        <v>41</v>
      </c>
      <c r="F48" s="135" t="s">
        <v>42</v>
      </c>
      <c r="G48" s="133" t="s">
        <v>42</v>
      </c>
      <c r="H48" s="134" t="s">
        <v>43</v>
      </c>
      <c r="I48" s="54"/>
      <c r="J48" s="131"/>
      <c r="K48" s="131"/>
      <c r="L48" s="58"/>
      <c r="M48" s="59"/>
      <c r="N48" s="59"/>
      <c r="O48" s="64"/>
      <c r="P48" s="54"/>
      <c r="Q48" s="54"/>
      <c r="R48" s="54"/>
      <c r="S48" s="54"/>
      <c r="T48" s="54"/>
      <c r="U48" s="59"/>
      <c r="V48" s="59"/>
      <c r="W48" s="59"/>
      <c r="X48" s="60"/>
    </row>
    <row r="49" spans="1:26" hidden="1" x14ac:dyDescent="0.25">
      <c r="B49" s="68"/>
      <c r="C49" s="136">
        <v>2015</v>
      </c>
      <c r="D49" s="137">
        <f>M97</f>
        <v>4.5120882676931158E-2</v>
      </c>
      <c r="E49" s="138">
        <f>N97</f>
        <v>3.9116858759287942E-2</v>
      </c>
      <c r="F49" s="139">
        <f t="shared" ref="F49:F50" si="1">O97</f>
        <v>0</v>
      </c>
      <c r="G49" s="137">
        <f>J97</f>
        <v>-0.10523472540283861</v>
      </c>
      <c r="H49" s="138">
        <f>L97</f>
        <v>-0.2723536524537849</v>
      </c>
      <c r="I49" s="54"/>
      <c r="J49" s="54"/>
      <c r="K49" s="54"/>
      <c r="L49" s="59"/>
      <c r="M49" s="59"/>
      <c r="N49" s="59"/>
      <c r="O49" s="64"/>
      <c r="P49" s="54"/>
      <c r="Q49" s="54"/>
      <c r="R49" s="54"/>
      <c r="S49" s="54"/>
      <c r="T49" s="54"/>
      <c r="U49" s="59"/>
      <c r="V49" s="59"/>
      <c r="W49" s="59"/>
      <c r="X49" s="60"/>
    </row>
    <row r="50" spans="1:26" hidden="1" x14ac:dyDescent="0.25">
      <c r="B50" s="68"/>
      <c r="C50" s="128">
        <v>2016</v>
      </c>
      <c r="D50" s="140">
        <f>M107</f>
        <v>1.4789782228960706E-2</v>
      </c>
      <c r="E50" s="141">
        <f>N107</f>
        <v>6.756261876464123E-2</v>
      </c>
      <c r="F50" s="142">
        <f t="shared" si="1"/>
        <v>0</v>
      </c>
      <c r="G50" s="140">
        <f>J107</f>
        <v>-0.14525572714646076</v>
      </c>
      <c r="H50" s="141">
        <f>L107</f>
        <v>-0.24176855841937139</v>
      </c>
      <c r="I50" s="54"/>
      <c r="J50" s="54"/>
      <c r="K50" s="54"/>
      <c r="L50" s="59"/>
      <c r="M50" s="59"/>
      <c r="N50" s="59"/>
      <c r="O50" s="64"/>
      <c r="P50" s="54"/>
      <c r="Q50" s="54"/>
      <c r="R50" s="54"/>
      <c r="S50" s="54"/>
      <c r="T50" s="54"/>
      <c r="U50" s="59"/>
      <c r="V50" s="59"/>
      <c r="W50" s="59"/>
      <c r="X50" s="60"/>
    </row>
    <row r="51" spans="1:26" hidden="1" x14ac:dyDescent="0.25">
      <c r="B51" s="68"/>
      <c r="C51" s="58"/>
      <c r="D51" s="54"/>
      <c r="E51" s="54"/>
      <c r="F51" s="54"/>
      <c r="G51" s="54"/>
      <c r="H51" s="54"/>
      <c r="I51" s="54"/>
      <c r="J51" s="54"/>
      <c r="K51" s="54"/>
      <c r="L51" s="59"/>
      <c r="M51" s="59"/>
      <c r="N51" s="59"/>
      <c r="O51" s="64"/>
      <c r="P51" s="54"/>
      <c r="Q51" s="54"/>
      <c r="R51" s="54"/>
      <c r="S51" s="54"/>
      <c r="T51" s="54"/>
      <c r="U51" s="59"/>
      <c r="V51" s="59"/>
      <c r="W51" s="59"/>
      <c r="X51" s="60"/>
    </row>
    <row r="52" spans="1:26" ht="16.5" hidden="1" thickBot="1" x14ac:dyDescent="0.3">
      <c r="B52" s="143"/>
      <c r="C52" s="65"/>
      <c r="D52" s="66"/>
      <c r="E52" s="66"/>
      <c r="F52" s="66"/>
      <c r="G52" s="66"/>
      <c r="H52" s="66"/>
      <c r="I52" s="66"/>
      <c r="J52" s="66"/>
      <c r="K52" s="66"/>
      <c r="L52" s="144"/>
      <c r="M52" s="144"/>
      <c r="N52" s="144"/>
      <c r="O52" s="67"/>
      <c r="P52" s="66"/>
      <c r="Q52" s="66"/>
      <c r="R52" s="66"/>
      <c r="S52" s="66"/>
      <c r="T52" s="66"/>
      <c r="U52" s="144"/>
      <c r="V52" s="144"/>
      <c r="W52" s="144"/>
      <c r="X52" s="145"/>
    </row>
    <row r="53" spans="1:26" s="146" customFormat="1" ht="123.75" hidden="1" customHeight="1" x14ac:dyDescent="0.25">
      <c r="C53" s="147"/>
      <c r="D53" s="148"/>
      <c r="E53" s="148"/>
      <c r="F53" s="148"/>
      <c r="G53" s="148"/>
      <c r="H53" s="148"/>
      <c r="I53" s="148"/>
      <c r="J53" s="148"/>
      <c r="K53" s="148"/>
      <c r="L53" s="148"/>
      <c r="M53" s="148"/>
      <c r="N53" s="148"/>
      <c r="O53" s="148"/>
      <c r="P53" s="148"/>
      <c r="Q53" s="148"/>
      <c r="R53" s="148"/>
      <c r="S53" s="148"/>
      <c r="T53" s="148"/>
      <c r="U53" s="149"/>
      <c r="V53" s="149"/>
      <c r="W53" s="149"/>
      <c r="X53" s="149"/>
      <c r="Y53" s="149"/>
      <c r="Z53" s="149"/>
    </row>
    <row r="54" spans="1:26" s="150" customFormat="1" x14ac:dyDescent="0.25">
      <c r="C54" s="151"/>
      <c r="D54" s="262" t="s">
        <v>82</v>
      </c>
      <c r="E54" s="262"/>
      <c r="F54" s="262"/>
      <c r="G54" s="262"/>
      <c r="H54" s="262"/>
      <c r="I54" s="262"/>
      <c r="J54" s="262"/>
      <c r="K54" s="262"/>
      <c r="L54" s="262"/>
      <c r="M54" s="262"/>
      <c r="N54" s="262"/>
      <c r="O54" s="152"/>
      <c r="P54" s="152"/>
      <c r="Q54" s="152"/>
      <c r="R54" s="152"/>
      <c r="S54" s="152"/>
      <c r="T54" s="152"/>
      <c r="U54" s="151"/>
      <c r="V54" s="151"/>
      <c r="W54" s="151"/>
      <c r="X54" s="151"/>
      <c r="Y54" s="151"/>
      <c r="Z54" s="151"/>
    </row>
    <row r="55" spans="1:26" x14ac:dyDescent="0.25">
      <c r="D55" s="2"/>
      <c r="E55" s="2"/>
      <c r="F55" s="2"/>
      <c r="G55" s="2"/>
      <c r="H55" s="2"/>
      <c r="I55" s="74"/>
      <c r="J55" s="229" t="s">
        <v>21</v>
      </c>
      <c r="K55" s="229"/>
      <c r="L55" s="229"/>
      <c r="M55" s="229"/>
      <c r="N55" s="2"/>
    </row>
    <row r="56" spans="1:26" x14ac:dyDescent="0.25">
      <c r="C56" s="22"/>
      <c r="D56" s="23" t="s">
        <v>5</v>
      </c>
      <c r="E56" s="2"/>
      <c r="F56" s="24"/>
      <c r="G56" s="24"/>
      <c r="H56" s="24"/>
      <c r="I56" s="24"/>
      <c r="J56" s="25">
        <v>0.1</v>
      </c>
      <c r="K56" s="25"/>
      <c r="L56" s="25">
        <v>0.1</v>
      </c>
      <c r="M56" s="2">
        <v>0.1</v>
      </c>
      <c r="N56" s="2">
        <v>0.7</v>
      </c>
    </row>
    <row r="57" spans="1:26" s="153" customFormat="1" ht="31.5" x14ac:dyDescent="0.25">
      <c r="A57" s="153" t="s">
        <v>25</v>
      </c>
      <c r="C57" s="26" t="s">
        <v>0</v>
      </c>
      <c r="D57" s="27" t="s">
        <v>4</v>
      </c>
      <c r="E57" s="28" t="s">
        <v>6</v>
      </c>
      <c r="F57" s="29" t="s">
        <v>7</v>
      </c>
      <c r="G57" s="28" t="s">
        <v>8</v>
      </c>
      <c r="H57" s="28" t="s">
        <v>15</v>
      </c>
      <c r="I57" s="28" t="s">
        <v>16</v>
      </c>
      <c r="J57" s="30" t="s">
        <v>20</v>
      </c>
      <c r="K57" s="30"/>
      <c r="L57" s="30" t="s">
        <v>19</v>
      </c>
      <c r="M57" s="5" t="s">
        <v>17</v>
      </c>
      <c r="N57" s="5" t="s">
        <v>12</v>
      </c>
      <c r="O57" s="5" t="s">
        <v>9</v>
      </c>
      <c r="P57" s="5"/>
      <c r="Q57" s="31" t="s">
        <v>4</v>
      </c>
      <c r="R57" s="26" t="s">
        <v>13</v>
      </c>
      <c r="S57" s="6" t="s">
        <v>10</v>
      </c>
      <c r="T57" s="6" t="s">
        <v>11</v>
      </c>
    </row>
    <row r="58" spans="1:26" x14ac:dyDescent="0.25">
      <c r="A58" s="75">
        <f>C58*C58</f>
        <v>3944196</v>
      </c>
      <c r="C58" s="22">
        <v>1986</v>
      </c>
      <c r="D58" s="25"/>
      <c r="E58" s="32"/>
      <c r="F58" s="32"/>
      <c r="G58" s="32"/>
      <c r="H58" s="32"/>
      <c r="I58" s="32"/>
      <c r="J58" s="33"/>
      <c r="K58" s="33"/>
      <c r="L58" s="33"/>
      <c r="O58" s="7"/>
      <c r="Q58" s="34"/>
      <c r="R58" s="22"/>
      <c r="S58" s="35"/>
      <c r="T58" s="35"/>
    </row>
    <row r="59" spans="1:26" x14ac:dyDescent="0.25">
      <c r="A59" s="75">
        <f t="shared" ref="A59:A89" si="2">C59*C59</f>
        <v>3948169</v>
      </c>
      <c r="C59" s="22">
        <v>1987</v>
      </c>
      <c r="D59" s="25"/>
      <c r="E59" s="32"/>
      <c r="F59" s="32"/>
      <c r="G59" s="32"/>
      <c r="H59" s="32"/>
      <c r="I59" s="32"/>
      <c r="J59" s="33"/>
      <c r="K59" s="33"/>
      <c r="L59" s="33"/>
      <c r="O59" s="7"/>
      <c r="Q59" s="34"/>
      <c r="R59" s="22"/>
      <c r="S59" s="35"/>
      <c r="T59" s="35"/>
    </row>
    <row r="60" spans="1:26" x14ac:dyDescent="0.25">
      <c r="A60" s="75">
        <f t="shared" si="2"/>
        <v>3952144</v>
      </c>
      <c r="C60" s="22">
        <v>1988</v>
      </c>
      <c r="D60" s="25"/>
      <c r="E60" s="32"/>
      <c r="F60" s="32"/>
      <c r="G60" s="32"/>
      <c r="H60" s="32"/>
      <c r="I60" s="32"/>
      <c r="J60" s="33"/>
      <c r="K60" s="33"/>
      <c r="L60" s="33"/>
      <c r="O60" s="7"/>
      <c r="Q60" s="34"/>
      <c r="R60" s="22"/>
      <c r="S60" s="35"/>
      <c r="T60" s="35"/>
    </row>
    <row r="61" spans="1:26" x14ac:dyDescent="0.25">
      <c r="A61" s="75">
        <f t="shared" si="2"/>
        <v>3956121</v>
      </c>
      <c r="C61" s="22">
        <v>1989</v>
      </c>
      <c r="D61" s="72">
        <v>886</v>
      </c>
      <c r="E61" s="32"/>
      <c r="F61" s="32">
        <v>1.663</v>
      </c>
      <c r="G61" s="32"/>
      <c r="H61" s="32"/>
      <c r="I61" s="32"/>
      <c r="J61" s="33"/>
      <c r="K61" s="33"/>
      <c r="L61" s="33"/>
      <c r="O61" s="7"/>
      <c r="Q61" s="1">
        <v>862</v>
      </c>
      <c r="R61" s="22"/>
      <c r="S61" s="35"/>
      <c r="T61" s="35"/>
    </row>
    <row r="62" spans="1:26" x14ac:dyDescent="0.25">
      <c r="A62" s="75">
        <f t="shared" si="2"/>
        <v>3960100</v>
      </c>
      <c r="C62" s="22">
        <v>1990</v>
      </c>
      <c r="D62" s="72">
        <v>648.1</v>
      </c>
      <c r="E62" s="32"/>
      <c r="F62" s="32">
        <v>3.5409999999999999</v>
      </c>
      <c r="G62" s="32"/>
      <c r="H62" s="32"/>
      <c r="I62" s="32"/>
      <c r="J62" s="33"/>
      <c r="K62" s="33"/>
      <c r="L62" s="33"/>
      <c r="O62" s="7"/>
      <c r="Q62" s="1">
        <v>648</v>
      </c>
      <c r="R62" s="22"/>
      <c r="S62" s="36"/>
      <c r="T62" s="36"/>
    </row>
    <row r="63" spans="1:26" x14ac:dyDescent="0.25">
      <c r="A63" s="75">
        <f t="shared" si="2"/>
        <v>3964081</v>
      </c>
      <c r="C63" s="22">
        <v>1991</v>
      </c>
      <c r="D63" s="72">
        <v>612.1</v>
      </c>
      <c r="E63" s="32"/>
      <c r="F63" s="32">
        <v>3.9529999999999998</v>
      </c>
      <c r="G63" s="32"/>
      <c r="H63" s="32"/>
      <c r="I63" s="32"/>
      <c r="J63" s="33"/>
      <c r="K63" s="33"/>
      <c r="L63" s="33"/>
      <c r="O63" s="7"/>
      <c r="Q63" s="1">
        <v>612</v>
      </c>
      <c r="R63" s="22"/>
      <c r="S63" s="36"/>
      <c r="T63" s="36"/>
    </row>
    <row r="64" spans="1:26" x14ac:dyDescent="0.25">
      <c r="A64" s="75">
        <f t="shared" si="2"/>
        <v>3968064</v>
      </c>
      <c r="C64" s="22">
        <v>1992</v>
      </c>
      <c r="D64" s="72">
        <v>557.20000000000005</v>
      </c>
      <c r="E64" s="32"/>
      <c r="F64" s="32">
        <v>5.0819999999999999</v>
      </c>
      <c r="G64" s="32"/>
      <c r="H64" s="32"/>
      <c r="I64" s="32"/>
      <c r="J64" s="33"/>
      <c r="K64" s="33"/>
      <c r="L64" s="33"/>
      <c r="O64" s="7"/>
      <c r="Q64" s="1">
        <v>557</v>
      </c>
      <c r="R64" s="22"/>
      <c r="S64" s="36"/>
      <c r="T64" s="36"/>
    </row>
    <row r="65" spans="1:23" x14ac:dyDescent="0.25">
      <c r="A65" s="75">
        <f t="shared" si="2"/>
        <v>3972049</v>
      </c>
      <c r="C65" s="22">
        <v>1993</v>
      </c>
      <c r="D65" s="72">
        <v>671.7</v>
      </c>
      <c r="E65" s="32"/>
      <c r="F65" s="32">
        <v>2.3380000000000001</v>
      </c>
      <c r="G65" s="32"/>
      <c r="H65" s="32"/>
      <c r="I65" s="32"/>
      <c r="J65" s="33"/>
      <c r="K65" s="33"/>
      <c r="L65" s="33"/>
      <c r="O65" s="7"/>
      <c r="Q65" s="1">
        <v>672</v>
      </c>
      <c r="R65" s="22">
        <f>AVERAGE(Q61:Q65)</f>
        <v>670.2</v>
      </c>
      <c r="S65" s="36"/>
      <c r="T65" s="36"/>
    </row>
    <row r="66" spans="1:23" x14ac:dyDescent="0.25">
      <c r="A66" s="75">
        <f t="shared" si="2"/>
        <v>3976036</v>
      </c>
      <c r="C66" s="22">
        <v>1994</v>
      </c>
      <c r="D66" s="72">
        <v>824.8</v>
      </c>
      <c r="E66" s="32"/>
      <c r="F66" s="32">
        <v>5.6440000000000001</v>
      </c>
      <c r="G66" s="32"/>
      <c r="H66" s="8"/>
      <c r="I66" s="8">
        <v>1.31</v>
      </c>
      <c r="J66" s="33"/>
      <c r="K66" s="33"/>
      <c r="L66" s="33">
        <f>LN(I66)</f>
        <v>0.27002713721306021</v>
      </c>
      <c r="O66" s="7"/>
      <c r="Q66" s="1">
        <v>825</v>
      </c>
      <c r="R66" s="22">
        <f t="shared" ref="R66:R86" si="3">AVERAGE(Q62:Q66)</f>
        <v>662.8</v>
      </c>
      <c r="S66" s="36"/>
      <c r="T66" s="36"/>
    </row>
    <row r="67" spans="1:23" x14ac:dyDescent="0.25">
      <c r="A67" s="75">
        <f t="shared" si="2"/>
        <v>3980025</v>
      </c>
      <c r="C67" s="22">
        <v>1995</v>
      </c>
      <c r="D67" s="72">
        <v>813.9</v>
      </c>
      <c r="E67" s="32"/>
      <c r="F67" s="32">
        <v>3.4969999999999999</v>
      </c>
      <c r="G67" s="32"/>
      <c r="H67" s="8"/>
      <c r="I67" s="8">
        <v>1.3</v>
      </c>
      <c r="J67" s="33"/>
      <c r="K67" s="33"/>
      <c r="L67" s="33">
        <f t="shared" ref="L67:L87" si="4">LN(I67)</f>
        <v>0.26236426446749106</v>
      </c>
      <c r="O67" s="7"/>
      <c r="Q67" s="1">
        <v>814</v>
      </c>
      <c r="R67" s="22">
        <f t="shared" si="3"/>
        <v>696</v>
      </c>
      <c r="S67" s="36"/>
      <c r="T67" s="36"/>
    </row>
    <row r="68" spans="1:23" x14ac:dyDescent="0.25">
      <c r="A68" s="75">
        <f t="shared" si="2"/>
        <v>3984016</v>
      </c>
      <c r="C68" s="22">
        <v>1996</v>
      </c>
      <c r="D68" s="72">
        <v>812.1</v>
      </c>
      <c r="E68" s="32"/>
      <c r="F68" s="32">
        <v>3.3460000000000001</v>
      </c>
      <c r="G68" s="32"/>
      <c r="H68" s="8"/>
      <c r="I68" s="8">
        <v>0.96</v>
      </c>
      <c r="J68" s="33"/>
      <c r="K68" s="33"/>
      <c r="L68" s="33">
        <f t="shared" si="4"/>
        <v>-4.0821994520255166E-2</v>
      </c>
      <c r="O68" s="7"/>
      <c r="Q68" s="1">
        <v>812</v>
      </c>
      <c r="R68" s="22">
        <f t="shared" si="3"/>
        <v>736</v>
      </c>
      <c r="S68" s="36"/>
      <c r="T68" s="36"/>
    </row>
    <row r="69" spans="1:23" x14ac:dyDescent="0.25">
      <c r="A69" s="75">
        <f t="shared" si="2"/>
        <v>3988009</v>
      </c>
      <c r="C69" s="22">
        <v>1997</v>
      </c>
      <c r="D69" s="72">
        <v>894.1</v>
      </c>
      <c r="E69" s="32"/>
      <c r="F69" s="32">
        <v>3.97</v>
      </c>
      <c r="G69" s="32"/>
      <c r="H69" s="8"/>
      <c r="I69" s="8">
        <v>1.1100000000000001</v>
      </c>
      <c r="J69" s="33"/>
      <c r="K69" s="33"/>
      <c r="L69" s="33">
        <f t="shared" si="4"/>
        <v>0.10436001532424286</v>
      </c>
      <c r="O69" s="7"/>
      <c r="Q69" s="1">
        <v>894</v>
      </c>
      <c r="R69" s="22">
        <f t="shared" si="3"/>
        <v>803.4</v>
      </c>
      <c r="S69" s="36"/>
      <c r="T69" s="36"/>
    </row>
    <row r="70" spans="1:23" x14ac:dyDescent="0.25">
      <c r="A70" s="75">
        <f t="shared" si="2"/>
        <v>3992004</v>
      </c>
      <c r="C70" s="22">
        <v>1998</v>
      </c>
      <c r="D70" s="72">
        <v>862.4</v>
      </c>
      <c r="E70" s="32"/>
      <c r="F70" s="32">
        <v>1.78</v>
      </c>
      <c r="G70" s="32"/>
      <c r="H70" s="8"/>
      <c r="I70" s="8">
        <v>1.04</v>
      </c>
      <c r="J70" s="33"/>
      <c r="K70" s="33"/>
      <c r="L70" s="33">
        <f t="shared" si="4"/>
        <v>3.9220713153281329E-2</v>
      </c>
      <c r="O70" s="7"/>
      <c r="Q70" s="1">
        <v>862</v>
      </c>
      <c r="R70" s="22">
        <f t="shared" si="3"/>
        <v>841.4</v>
      </c>
      <c r="S70" s="36"/>
      <c r="T70" s="36"/>
    </row>
    <row r="71" spans="1:23" x14ac:dyDescent="0.25">
      <c r="A71" s="75">
        <f t="shared" si="2"/>
        <v>3996001</v>
      </c>
      <c r="C71" s="22">
        <v>1999</v>
      </c>
      <c r="D71" s="72">
        <v>572.6</v>
      </c>
      <c r="E71" s="32"/>
      <c r="F71" s="32">
        <v>3.4929999999999999</v>
      </c>
      <c r="G71" s="32"/>
      <c r="H71" s="8"/>
      <c r="I71" s="8">
        <v>0.66</v>
      </c>
      <c r="J71" s="33"/>
      <c r="K71" s="33"/>
      <c r="L71" s="33">
        <f t="shared" si="4"/>
        <v>-0.41551544396166579</v>
      </c>
      <c r="O71" s="7"/>
      <c r="Q71" s="1">
        <v>573</v>
      </c>
      <c r="R71" s="22">
        <f t="shared" si="3"/>
        <v>791</v>
      </c>
      <c r="S71" s="36"/>
      <c r="T71" s="36"/>
    </row>
    <row r="72" spans="1:23" x14ac:dyDescent="0.25">
      <c r="A72" s="75">
        <f t="shared" si="2"/>
        <v>4000000</v>
      </c>
      <c r="C72" s="22">
        <v>2000</v>
      </c>
      <c r="D72" s="72">
        <v>653</v>
      </c>
      <c r="E72" s="32"/>
      <c r="F72" s="32">
        <v>3.0630000000000002</v>
      </c>
      <c r="G72" s="32"/>
      <c r="H72" s="8"/>
      <c r="I72" s="8">
        <v>0.64</v>
      </c>
      <c r="J72" s="33"/>
      <c r="K72" s="33"/>
      <c r="L72" s="33">
        <f t="shared" si="4"/>
        <v>-0.44628710262841947</v>
      </c>
      <c r="O72" s="7"/>
      <c r="Q72" s="1">
        <v>653</v>
      </c>
      <c r="R72" s="22">
        <f t="shared" si="3"/>
        <v>758.8</v>
      </c>
      <c r="S72" s="36"/>
      <c r="T72" s="36"/>
    </row>
    <row r="73" spans="1:23" x14ac:dyDescent="0.25">
      <c r="A73" s="75">
        <f t="shared" si="2"/>
        <v>4004001</v>
      </c>
      <c r="C73" s="22">
        <v>2001</v>
      </c>
      <c r="D73" s="72">
        <v>299.5</v>
      </c>
      <c r="E73" s="32"/>
      <c r="F73" s="32">
        <v>1.2350000000000001</v>
      </c>
      <c r="G73" s="32"/>
      <c r="H73" s="8"/>
      <c r="I73" s="8">
        <v>0.48</v>
      </c>
      <c r="J73" s="33"/>
      <c r="K73" s="33"/>
      <c r="L73" s="33">
        <f t="shared" si="4"/>
        <v>-0.73396917508020043</v>
      </c>
      <c r="O73" s="7"/>
      <c r="Q73" s="1">
        <v>299.39999999999998</v>
      </c>
      <c r="R73" s="22">
        <f t="shared" si="3"/>
        <v>656.28</v>
      </c>
      <c r="S73" s="36"/>
      <c r="T73" s="36"/>
    </row>
    <row r="74" spans="1:23" x14ac:dyDescent="0.25">
      <c r="A74" s="75">
        <f t="shared" si="2"/>
        <v>4008004</v>
      </c>
      <c r="C74" s="22">
        <v>2002</v>
      </c>
      <c r="D74" s="72">
        <v>585.5</v>
      </c>
      <c r="E74" s="32"/>
      <c r="F74" s="32">
        <v>2.5110000000000001</v>
      </c>
      <c r="G74" s="32"/>
      <c r="H74" s="8"/>
      <c r="I74" s="8">
        <v>0.67</v>
      </c>
      <c r="J74" s="33"/>
      <c r="K74" s="33"/>
      <c r="L74" s="33">
        <f t="shared" si="4"/>
        <v>-0.40047756659712525</v>
      </c>
      <c r="O74" s="7"/>
      <c r="Q74" s="1">
        <v>585.79999999999995</v>
      </c>
      <c r="R74" s="22">
        <f t="shared" si="3"/>
        <v>594.64</v>
      </c>
      <c r="S74" s="36"/>
      <c r="T74" s="36"/>
    </row>
    <row r="75" spans="1:23" x14ac:dyDescent="0.25">
      <c r="A75" s="75">
        <f t="shared" si="2"/>
        <v>4012009</v>
      </c>
      <c r="C75" s="22">
        <v>2003</v>
      </c>
      <c r="D75" s="72">
        <v>701</v>
      </c>
      <c r="E75" s="32"/>
      <c r="F75" s="32">
        <v>2.8290000000000002</v>
      </c>
      <c r="G75" s="32"/>
      <c r="H75" s="8"/>
      <c r="I75" s="8">
        <v>1.05</v>
      </c>
      <c r="J75" s="33"/>
      <c r="K75" s="33"/>
      <c r="L75" s="33">
        <f t="shared" si="4"/>
        <v>4.8790164169432049E-2</v>
      </c>
      <c r="O75" s="7"/>
      <c r="Q75" s="1">
        <v>700.4</v>
      </c>
      <c r="R75" s="22">
        <f t="shared" si="3"/>
        <v>562.31999999999994</v>
      </c>
      <c r="S75" s="36"/>
      <c r="T75" s="36"/>
    </row>
    <row r="76" spans="1:23" x14ac:dyDescent="0.25">
      <c r="A76" s="75">
        <f t="shared" si="2"/>
        <v>4016016</v>
      </c>
      <c r="C76" s="22">
        <v>2004</v>
      </c>
      <c r="D76" s="72">
        <v>897.8</v>
      </c>
      <c r="E76" s="32"/>
      <c r="F76" s="32">
        <v>2.72</v>
      </c>
      <c r="G76" s="32"/>
      <c r="H76" s="8">
        <v>1.01</v>
      </c>
      <c r="I76" s="8">
        <v>1.1399999999999999</v>
      </c>
      <c r="J76" s="33">
        <f>LN(H76)</f>
        <v>9.950330853168092E-3</v>
      </c>
      <c r="K76" s="33"/>
      <c r="L76" s="33">
        <f t="shared" si="4"/>
        <v>0.131028262406404</v>
      </c>
      <c r="O76" s="7"/>
      <c r="Q76" s="1">
        <v>874</v>
      </c>
      <c r="R76" s="22">
        <f t="shared" si="3"/>
        <v>622.52</v>
      </c>
      <c r="S76" s="36"/>
      <c r="T76" s="36"/>
    </row>
    <row r="77" spans="1:23" ht="16.5" thickBot="1" x14ac:dyDescent="0.3">
      <c r="A77" s="75">
        <f t="shared" si="2"/>
        <v>4020025</v>
      </c>
      <c r="C77" s="22">
        <v>2005</v>
      </c>
      <c r="D77" s="72">
        <v>1131.5</v>
      </c>
      <c r="E77" s="32">
        <v>2.3340000000000001</v>
      </c>
      <c r="F77" s="32">
        <v>1.194</v>
      </c>
      <c r="G77" s="73">
        <v>2.99</v>
      </c>
      <c r="H77" s="8">
        <v>1.1599999999999999</v>
      </c>
      <c r="I77" s="8">
        <v>1.4</v>
      </c>
      <c r="J77" s="33">
        <f t="shared" ref="J77:J87" si="5">LN(H77)</f>
        <v>0.14842000511827322</v>
      </c>
      <c r="K77" s="33"/>
      <c r="L77" s="33">
        <f t="shared" si="4"/>
        <v>0.33647223662121289</v>
      </c>
      <c r="M77" s="3">
        <f>LN(E77)</f>
        <v>0.84758353386436425</v>
      </c>
      <c r="N77" s="3">
        <f>LN(G77)</f>
        <v>1.0952733874025951</v>
      </c>
      <c r="O77" s="7"/>
      <c r="Q77" s="1">
        <v>1118</v>
      </c>
      <c r="R77" s="22">
        <f t="shared" si="3"/>
        <v>715.52</v>
      </c>
      <c r="S77" s="36"/>
      <c r="T77" s="36"/>
    </row>
    <row r="78" spans="1:23" ht="16.5" thickBot="1" x14ac:dyDescent="0.3">
      <c r="A78" s="75">
        <f t="shared" si="2"/>
        <v>4024036</v>
      </c>
      <c r="C78" s="22">
        <v>2006</v>
      </c>
      <c r="D78" s="72">
        <v>429.7</v>
      </c>
      <c r="E78" s="2">
        <f t="shared" ref="E78:I84" si="6">E28</f>
        <v>0.6431</v>
      </c>
      <c r="F78" s="2">
        <f t="shared" si="6"/>
        <v>5.4059999999999997</v>
      </c>
      <c r="G78" s="2">
        <f t="shared" si="6"/>
        <v>5.76</v>
      </c>
      <c r="H78" s="2">
        <f t="shared" si="6"/>
        <v>0.77</v>
      </c>
      <c r="I78" s="2">
        <f t="shared" si="6"/>
        <v>0.67</v>
      </c>
      <c r="J78" s="33">
        <f t="shared" si="5"/>
        <v>-0.26136476413440751</v>
      </c>
      <c r="K78" s="33"/>
      <c r="L78" s="33">
        <f t="shared" si="4"/>
        <v>-0.40047756659712525</v>
      </c>
      <c r="M78" s="3">
        <f>LN(E78)</f>
        <v>-0.44145504584131956</v>
      </c>
      <c r="N78" s="3">
        <f>LN(G78)</f>
        <v>1.7509374747077999</v>
      </c>
      <c r="O78" s="37"/>
      <c r="Q78" s="1">
        <v>421</v>
      </c>
      <c r="R78" s="22">
        <f t="shared" si="3"/>
        <v>739.83999999999992</v>
      </c>
      <c r="S78" s="50">
        <v>471</v>
      </c>
      <c r="T78" s="36"/>
    </row>
    <row r="79" spans="1:23" ht="17.25" thickTop="1" thickBot="1" x14ac:dyDescent="0.3">
      <c r="A79" s="75">
        <f t="shared" si="2"/>
        <v>4028049</v>
      </c>
      <c r="C79" s="22">
        <v>2007</v>
      </c>
      <c r="D79" s="72">
        <v>770.5</v>
      </c>
      <c r="E79" s="2">
        <f t="shared" si="6"/>
        <v>0.96650000000000003</v>
      </c>
      <c r="F79" s="2">
        <f t="shared" si="6"/>
        <v>3.8330000000000002</v>
      </c>
      <c r="G79" s="2">
        <f t="shared" si="6"/>
        <v>4.5999999999999996</v>
      </c>
      <c r="H79" s="2">
        <f t="shared" si="6"/>
        <v>0.93</v>
      </c>
      <c r="I79" s="2">
        <f t="shared" si="6"/>
        <v>0.96</v>
      </c>
      <c r="J79" s="33">
        <f t="shared" si="5"/>
        <v>-7.2570692834835374E-2</v>
      </c>
      <c r="K79" s="33"/>
      <c r="L79" s="33">
        <f t="shared" si="4"/>
        <v>-4.0821994520255166E-2</v>
      </c>
      <c r="M79" s="3">
        <f>LN(E79)</f>
        <v>-3.407398033375144E-2</v>
      </c>
      <c r="N79" s="3">
        <f>LN(G79)</f>
        <v>1.5260563034950492</v>
      </c>
      <c r="O79" s="37"/>
      <c r="Q79" s="1">
        <f t="shared" ref="Q79:Q88" si="7">D29</f>
        <v>770.5</v>
      </c>
      <c r="R79" s="22">
        <f t="shared" si="3"/>
        <v>776.78</v>
      </c>
      <c r="S79" s="51">
        <v>842</v>
      </c>
      <c r="T79" s="36"/>
      <c r="W79" s="154"/>
    </row>
    <row r="80" spans="1:23" ht="16.5" thickBot="1" x14ac:dyDescent="0.3">
      <c r="A80" s="75">
        <f t="shared" si="2"/>
        <v>4032064</v>
      </c>
      <c r="C80" s="22">
        <v>2008</v>
      </c>
      <c r="D80" s="72">
        <v>538.4</v>
      </c>
      <c r="E80" s="2">
        <f t="shared" si="6"/>
        <v>1.1012</v>
      </c>
      <c r="F80" s="2">
        <f t="shared" si="6"/>
        <v>2.09</v>
      </c>
      <c r="G80" s="2">
        <f t="shared" si="6"/>
        <v>2.5299999999999998</v>
      </c>
      <c r="H80" s="2">
        <f t="shared" si="6"/>
        <v>0.92</v>
      </c>
      <c r="I80" s="2">
        <f t="shared" si="6"/>
        <v>0.85</v>
      </c>
      <c r="J80" s="33">
        <f t="shared" si="5"/>
        <v>-8.3381608939051013E-2</v>
      </c>
      <c r="K80" s="33"/>
      <c r="L80" s="33">
        <f t="shared" si="4"/>
        <v>-0.16251892949777494</v>
      </c>
      <c r="M80" s="3">
        <f>LN(E80)</f>
        <v>9.6400494286315155E-2</v>
      </c>
      <c r="N80" s="3">
        <f>LN(G80)</f>
        <v>0.92821930273942876</v>
      </c>
      <c r="O80" s="37"/>
      <c r="Q80" s="1">
        <f t="shared" si="7"/>
        <v>538.4</v>
      </c>
      <c r="R80" s="22">
        <f t="shared" si="3"/>
        <v>744.38</v>
      </c>
      <c r="S80" s="52">
        <v>751</v>
      </c>
      <c r="T80" s="36"/>
      <c r="W80" s="154"/>
    </row>
    <row r="81" spans="1:32" ht="16.5" thickBot="1" x14ac:dyDescent="0.3">
      <c r="A81" s="75">
        <f t="shared" si="2"/>
        <v>4036081</v>
      </c>
      <c r="C81" s="22">
        <v>2009</v>
      </c>
      <c r="D81" s="72">
        <v>388.4</v>
      </c>
      <c r="E81" s="2"/>
      <c r="F81" s="2"/>
      <c r="G81" s="2"/>
      <c r="H81" s="2">
        <f t="shared" si="6"/>
        <v>0.81</v>
      </c>
      <c r="I81" s="2">
        <f t="shared" si="6"/>
        <v>0.63</v>
      </c>
      <c r="J81" s="33">
        <f t="shared" si="5"/>
        <v>-0.21072103131565253</v>
      </c>
      <c r="K81" s="33"/>
      <c r="L81" s="33">
        <f t="shared" si="4"/>
        <v>-0.46203545959655867</v>
      </c>
      <c r="O81" s="37"/>
      <c r="Q81" s="1">
        <f t="shared" si="7"/>
        <v>388.4</v>
      </c>
      <c r="R81" s="22">
        <f t="shared" si="3"/>
        <v>647.26</v>
      </c>
      <c r="S81" s="52">
        <v>450</v>
      </c>
      <c r="T81" s="36"/>
      <c r="W81" s="154"/>
    </row>
    <row r="82" spans="1:32" ht="16.5" thickBot="1" x14ac:dyDescent="0.3">
      <c r="A82" s="75">
        <f t="shared" si="2"/>
        <v>4040100</v>
      </c>
      <c r="C82" s="22">
        <v>2010</v>
      </c>
      <c r="D82" s="72">
        <v>766.1</v>
      </c>
      <c r="E82" s="2"/>
      <c r="F82" s="2"/>
      <c r="G82" s="2"/>
      <c r="H82" s="2">
        <f t="shared" si="6"/>
        <v>1.03</v>
      </c>
      <c r="I82" s="2">
        <f t="shared" si="6"/>
        <v>1.18</v>
      </c>
      <c r="J82" s="33">
        <f t="shared" si="5"/>
        <v>2.9558802241544429E-2</v>
      </c>
      <c r="K82" s="33"/>
      <c r="L82" s="33">
        <f t="shared" si="4"/>
        <v>0.16551443847757333</v>
      </c>
      <c r="O82" s="37"/>
      <c r="Q82" s="1">
        <f t="shared" si="7"/>
        <v>766.1</v>
      </c>
      <c r="R82" s="22">
        <f t="shared" si="3"/>
        <v>576.88</v>
      </c>
      <c r="S82" s="52">
        <v>853</v>
      </c>
      <c r="T82" s="36"/>
      <c r="W82" s="154"/>
      <c r="AD82" s="49"/>
      <c r="AE82" s="49"/>
      <c r="AF82" s="49"/>
    </row>
    <row r="83" spans="1:32" ht="16.5" thickBot="1" x14ac:dyDescent="0.3">
      <c r="A83" s="75">
        <f t="shared" si="2"/>
        <v>4044121</v>
      </c>
      <c r="C83" s="22">
        <v>2011</v>
      </c>
      <c r="D83" s="72">
        <v>869.2</v>
      </c>
      <c r="E83" s="2"/>
      <c r="F83" s="2"/>
      <c r="G83" s="2"/>
      <c r="H83" s="2">
        <f t="shared" si="6"/>
        <v>1.48</v>
      </c>
      <c r="I83" s="2">
        <f t="shared" si="6"/>
        <v>1.87</v>
      </c>
      <c r="J83" s="33">
        <f t="shared" si="5"/>
        <v>0.39204208777602367</v>
      </c>
      <c r="K83" s="33"/>
      <c r="L83" s="33">
        <f t="shared" si="4"/>
        <v>0.62593843086649537</v>
      </c>
      <c r="O83" s="37"/>
      <c r="Q83" s="1">
        <f t="shared" si="7"/>
        <v>869.2</v>
      </c>
      <c r="R83" s="22">
        <f t="shared" si="3"/>
        <v>666.5200000000001</v>
      </c>
      <c r="S83" s="52">
        <v>803</v>
      </c>
      <c r="T83" s="36">
        <f t="shared" ref="T83:T88" si="8">S83-Q83</f>
        <v>-66.200000000000045</v>
      </c>
      <c r="W83" s="154"/>
      <c r="AD83" s="49"/>
      <c r="AE83" s="49"/>
      <c r="AF83" s="49"/>
    </row>
    <row r="84" spans="1:32" ht="16.5" thickBot="1" x14ac:dyDescent="0.3">
      <c r="A84" s="75">
        <f t="shared" si="2"/>
        <v>4048144</v>
      </c>
      <c r="C84" s="22">
        <v>2012</v>
      </c>
      <c r="D84" s="72">
        <v>712.7</v>
      </c>
      <c r="E84" s="2"/>
      <c r="F84" s="2"/>
      <c r="G84" s="2"/>
      <c r="H84" s="2">
        <f t="shared" si="6"/>
        <v>1.34</v>
      </c>
      <c r="I84" s="2">
        <f t="shared" si="6"/>
        <v>1.38</v>
      </c>
      <c r="J84" s="33">
        <f t="shared" si="5"/>
        <v>0.29266961396282004</v>
      </c>
      <c r="K84" s="33"/>
      <c r="L84" s="33">
        <f t="shared" si="4"/>
        <v>0.32208349916911322</v>
      </c>
      <c r="O84" s="37"/>
      <c r="Q84" s="1">
        <f t="shared" si="7"/>
        <v>712.7</v>
      </c>
      <c r="R84" s="22">
        <f t="shared" si="3"/>
        <v>654.96</v>
      </c>
      <c r="S84" s="52">
        <v>964</v>
      </c>
      <c r="T84" s="36">
        <f t="shared" si="8"/>
        <v>251.29999999999995</v>
      </c>
      <c r="AD84" s="49"/>
      <c r="AE84" s="49"/>
      <c r="AF84" s="49"/>
    </row>
    <row r="85" spans="1:32" ht="16.5" thickBot="1" x14ac:dyDescent="0.3">
      <c r="A85" s="75">
        <f t="shared" si="2"/>
        <v>4052169</v>
      </c>
      <c r="C85" s="22">
        <v>2013</v>
      </c>
      <c r="D85" s="72">
        <v>611</v>
      </c>
      <c r="E85" s="2"/>
      <c r="F85" s="2"/>
      <c r="G85" s="2"/>
      <c r="H85" s="2"/>
      <c r="I85" s="2">
        <f>I35</f>
        <v>1.21</v>
      </c>
      <c r="J85" s="33"/>
      <c r="K85" s="33"/>
      <c r="L85" s="33">
        <f t="shared" si="4"/>
        <v>0.1906203596086497</v>
      </c>
      <c r="O85" s="37"/>
      <c r="Q85" s="1">
        <f t="shared" si="7"/>
        <v>611</v>
      </c>
      <c r="R85" s="22">
        <f t="shared" si="3"/>
        <v>669.48</v>
      </c>
      <c r="S85" s="52">
        <v>871</v>
      </c>
      <c r="T85" s="36">
        <f t="shared" si="8"/>
        <v>260</v>
      </c>
      <c r="V85" s="49"/>
      <c r="W85" s="155"/>
      <c r="X85" s="156"/>
      <c r="Y85" s="156"/>
      <c r="Z85" s="156"/>
      <c r="AA85" s="157"/>
      <c r="AB85" s="155"/>
      <c r="AC85" s="157"/>
      <c r="AD85" s="158"/>
      <c r="AE85" s="49"/>
      <c r="AF85" s="49"/>
    </row>
    <row r="86" spans="1:32" ht="16.5" thickBot="1" x14ac:dyDescent="0.3">
      <c r="A86" s="75">
        <f t="shared" si="2"/>
        <v>4056196</v>
      </c>
      <c r="C86" s="22">
        <v>2014</v>
      </c>
      <c r="D86" s="72">
        <v>682.4</v>
      </c>
      <c r="E86" s="2">
        <f t="shared" ref="E86:H88" si="9">E36</f>
        <v>1.2608999999999999</v>
      </c>
      <c r="F86" s="2">
        <f t="shared" si="9"/>
        <v>4.7439999999999998</v>
      </c>
      <c r="G86" s="2">
        <f t="shared" si="9"/>
        <v>5.27</v>
      </c>
      <c r="H86" s="2">
        <f t="shared" si="9"/>
        <v>0.75</v>
      </c>
      <c r="I86" s="2">
        <f>I36</f>
        <v>0.91</v>
      </c>
      <c r="J86" s="33">
        <f t="shared" si="5"/>
        <v>-0.2876820724517809</v>
      </c>
      <c r="K86" s="33"/>
      <c r="L86" s="33">
        <f t="shared" si="4"/>
        <v>-9.431067947124129E-2</v>
      </c>
      <c r="M86" s="3">
        <f>LN(E86)</f>
        <v>0.23182575169704359</v>
      </c>
      <c r="N86" s="3">
        <f>LN(G86)</f>
        <v>1.6620303625532709</v>
      </c>
      <c r="O86" s="37"/>
      <c r="Q86" s="1">
        <f t="shared" si="7"/>
        <v>682.4</v>
      </c>
      <c r="R86" s="22">
        <f t="shared" si="3"/>
        <v>728.28</v>
      </c>
      <c r="S86" s="52">
        <v>616</v>
      </c>
      <c r="T86" s="36">
        <f t="shared" si="8"/>
        <v>-66.399999999999977</v>
      </c>
      <c r="V86" s="49"/>
      <c r="W86" s="155"/>
      <c r="X86" s="156"/>
      <c r="Y86" s="156"/>
      <c r="Z86" s="156"/>
      <c r="AA86" s="157"/>
      <c r="AB86" s="155"/>
      <c r="AC86" s="157"/>
      <c r="AD86" s="158"/>
      <c r="AE86" s="49"/>
      <c r="AF86" s="49"/>
    </row>
    <row r="87" spans="1:32" ht="16.5" thickBot="1" x14ac:dyDescent="0.3">
      <c r="A87" s="75">
        <f t="shared" si="2"/>
        <v>4060225</v>
      </c>
      <c r="C87" s="22">
        <v>2015</v>
      </c>
      <c r="D87" s="72">
        <v>538.4</v>
      </c>
      <c r="E87" s="2">
        <f t="shared" si="9"/>
        <v>1.1175999999999999</v>
      </c>
      <c r="F87" s="2" t="str">
        <f t="shared" si="9"/>
        <v>-</v>
      </c>
      <c r="G87" s="2">
        <f t="shared" si="9"/>
        <v>6.7240000000000002</v>
      </c>
      <c r="H87" s="2">
        <f t="shared" si="9"/>
        <v>0.79</v>
      </c>
      <c r="I87" s="2">
        <f>I37</f>
        <v>0.59</v>
      </c>
      <c r="J87" s="33">
        <f t="shared" si="5"/>
        <v>-0.23572233352106983</v>
      </c>
      <c r="K87" s="33"/>
      <c r="L87" s="33">
        <f t="shared" si="4"/>
        <v>-0.52763274208237199</v>
      </c>
      <c r="M87" s="3">
        <f>LN(E87)</f>
        <v>0.11118352896061494</v>
      </c>
      <c r="N87" s="3">
        <f>LN(G87)</f>
        <v>1.9056832155463692</v>
      </c>
      <c r="O87" s="37">
        <v>4.5100000000000001E-2</v>
      </c>
      <c r="P87" s="3">
        <v>6.5199999999999994E-2</v>
      </c>
      <c r="Q87" s="1">
        <f t="shared" si="7"/>
        <v>539</v>
      </c>
      <c r="R87" s="38">
        <f>AVERAGE(Q83:Q87)</f>
        <v>682.86</v>
      </c>
      <c r="S87" s="52">
        <v>769</v>
      </c>
      <c r="T87" s="36">
        <f t="shared" si="8"/>
        <v>230</v>
      </c>
      <c r="V87" s="49"/>
      <c r="W87" s="155"/>
      <c r="X87" s="156"/>
      <c r="Y87" s="156"/>
      <c r="Z87" s="156"/>
      <c r="AA87" s="157"/>
      <c r="AB87" s="155"/>
      <c r="AC87" s="157"/>
      <c r="AD87" s="158"/>
      <c r="AE87" s="49"/>
      <c r="AF87" s="49"/>
    </row>
    <row r="88" spans="1:32" ht="16.5" thickBot="1" x14ac:dyDescent="0.3">
      <c r="A88" s="75">
        <f t="shared" si="2"/>
        <v>4064256</v>
      </c>
      <c r="C88" s="22">
        <v>2016</v>
      </c>
      <c r="D88" s="2">
        <f t="shared" ref="D88" si="10">D38</f>
        <v>700</v>
      </c>
      <c r="E88" s="2">
        <f t="shared" si="9"/>
        <v>1.1200000000000001</v>
      </c>
      <c r="F88" s="2" t="str">
        <f t="shared" si="9"/>
        <v>-</v>
      </c>
      <c r="G88" s="2">
        <f t="shared" si="9"/>
        <v>5.8</v>
      </c>
      <c r="H88" s="2">
        <f t="shared" si="9"/>
        <v>0.79</v>
      </c>
      <c r="I88" s="2">
        <f>I38</f>
        <v>0.59</v>
      </c>
      <c r="J88" s="33">
        <f>LN(H88)</f>
        <v>-0.23572233352106983</v>
      </c>
      <c r="K88" s="33"/>
      <c r="L88" s="33">
        <f>LN(I88)</f>
        <v>-0.52763274208237199</v>
      </c>
      <c r="M88" s="3">
        <f>LN(E88)</f>
        <v>0.11332868530700327</v>
      </c>
      <c r="N88" s="3">
        <f>LN(G88)</f>
        <v>1.7578579175523736</v>
      </c>
      <c r="O88" s="7"/>
      <c r="Q88" s="1">
        <f t="shared" si="7"/>
        <v>700</v>
      </c>
      <c r="R88" s="38">
        <f>AVERAGE(Q84:Q88)</f>
        <v>649.02</v>
      </c>
      <c r="S88" s="52">
        <v>796</v>
      </c>
      <c r="T88" s="36">
        <f t="shared" si="8"/>
        <v>96</v>
      </c>
      <c r="V88" s="49"/>
      <c r="W88" s="155"/>
      <c r="X88" s="156"/>
      <c r="Y88" s="156"/>
      <c r="Z88" s="156"/>
      <c r="AA88" s="157"/>
      <c r="AB88" s="155"/>
      <c r="AC88" s="157"/>
      <c r="AD88" s="158"/>
      <c r="AE88" s="49"/>
      <c r="AF88" s="49"/>
    </row>
    <row r="89" spans="1:32" x14ac:dyDescent="0.25">
      <c r="A89" s="75">
        <f t="shared" si="2"/>
        <v>4068289</v>
      </c>
      <c r="C89" s="22">
        <v>2017</v>
      </c>
      <c r="D89" s="25"/>
      <c r="E89" s="32"/>
      <c r="F89" s="39"/>
      <c r="G89" s="32"/>
      <c r="H89" s="32"/>
      <c r="I89" s="32"/>
      <c r="J89" s="33"/>
      <c r="K89" s="33"/>
      <c r="L89" s="33"/>
      <c r="N89" s="9"/>
      <c r="O89" s="7"/>
      <c r="Q89" s="1"/>
      <c r="R89" s="22"/>
      <c r="S89" s="36">
        <f>I112</f>
        <v>655.55587984586953</v>
      </c>
      <c r="T89" s="36"/>
      <c r="V89" s="49"/>
      <c r="W89" s="155"/>
      <c r="X89" s="156"/>
      <c r="Y89" s="156"/>
      <c r="Z89" s="156"/>
      <c r="AA89" s="157"/>
      <c r="AB89" s="155"/>
      <c r="AC89" s="157"/>
      <c r="AD89" s="158"/>
      <c r="AE89" s="49"/>
      <c r="AF89" s="49"/>
    </row>
    <row r="90" spans="1:32" x14ac:dyDescent="0.25">
      <c r="C90" s="22"/>
      <c r="D90" s="25"/>
      <c r="E90" s="32"/>
      <c r="F90" s="39"/>
      <c r="G90" s="32"/>
      <c r="H90" s="32"/>
      <c r="I90" s="32"/>
      <c r="J90" s="33"/>
      <c r="K90" s="33"/>
      <c r="L90" s="33"/>
      <c r="N90" s="9"/>
      <c r="O90" s="7"/>
      <c r="Q90" s="34"/>
      <c r="R90" s="22"/>
      <c r="S90" s="36"/>
      <c r="T90" s="36"/>
      <c r="V90" s="49"/>
      <c r="W90" s="155"/>
      <c r="X90" s="156"/>
      <c r="Y90" s="156"/>
      <c r="Z90" s="156"/>
      <c r="AA90" s="157"/>
      <c r="AB90" s="155"/>
      <c r="AC90" s="157"/>
      <c r="AD90" s="158"/>
      <c r="AE90" s="49"/>
      <c r="AF90" s="49"/>
    </row>
    <row r="91" spans="1:32" x14ac:dyDescent="0.25">
      <c r="C91" s="22"/>
      <c r="D91" s="25"/>
      <c r="E91" s="32"/>
      <c r="F91" s="39"/>
      <c r="G91" s="32"/>
      <c r="H91" s="32"/>
      <c r="I91" s="32"/>
      <c r="J91" s="33"/>
      <c r="K91" s="33"/>
      <c r="L91" s="33"/>
      <c r="N91" s="9"/>
      <c r="O91" s="7"/>
      <c r="Q91" s="34"/>
      <c r="R91" s="22"/>
      <c r="S91" s="36"/>
      <c r="T91" s="36"/>
      <c r="V91" s="49"/>
      <c r="W91" s="155"/>
      <c r="X91" s="156"/>
      <c r="Y91" s="156"/>
      <c r="Z91" s="156"/>
      <c r="AA91" s="157"/>
      <c r="AB91" s="155"/>
      <c r="AC91" s="157"/>
      <c r="AD91" s="158"/>
      <c r="AE91" s="49"/>
      <c r="AF91" s="49"/>
    </row>
    <row r="92" spans="1:32" x14ac:dyDescent="0.25">
      <c r="C92" s="22"/>
      <c r="D92" s="25"/>
      <c r="E92" s="32"/>
      <c r="F92" s="39"/>
      <c r="G92" s="32"/>
      <c r="H92" s="32"/>
      <c r="I92" s="32"/>
      <c r="J92" s="33"/>
      <c r="K92" s="33"/>
      <c r="L92" s="33"/>
      <c r="N92" s="9"/>
      <c r="O92" s="7"/>
      <c r="Q92" s="34"/>
      <c r="R92" s="22"/>
      <c r="S92" s="36"/>
      <c r="T92" s="36"/>
      <c r="V92" s="49"/>
      <c r="W92" s="155"/>
      <c r="X92" s="156"/>
      <c r="Y92" s="156"/>
      <c r="Z92" s="156"/>
      <c r="AA92" s="157"/>
      <c r="AB92" s="155"/>
      <c r="AC92" s="157"/>
      <c r="AD92" s="158"/>
      <c r="AE92" s="49"/>
      <c r="AF92" s="49"/>
    </row>
    <row r="93" spans="1:32" x14ac:dyDescent="0.25">
      <c r="C93" s="40" t="s">
        <v>22</v>
      </c>
      <c r="D93" s="10"/>
      <c r="P93" s="3" t="s">
        <v>14</v>
      </c>
      <c r="Q93" s="3">
        <f>SUM(Q66:Q87)/22</f>
        <v>695.87727272727273</v>
      </c>
      <c r="T93" s="11"/>
      <c r="V93" s="49"/>
      <c r="W93" s="155"/>
      <c r="X93" s="49"/>
      <c r="Y93" s="156"/>
      <c r="Z93" s="156"/>
      <c r="AA93" s="157"/>
      <c r="AB93" s="155"/>
      <c r="AC93" s="157"/>
      <c r="AD93" s="158"/>
      <c r="AE93" s="49"/>
      <c r="AF93" s="49"/>
    </row>
    <row r="94" spans="1:32" x14ac:dyDescent="0.25">
      <c r="C94" s="22"/>
      <c r="D94" s="3" t="s">
        <v>2</v>
      </c>
      <c r="E94" s="3" t="s">
        <v>1</v>
      </c>
      <c r="G94" s="3" t="s">
        <v>31</v>
      </c>
      <c r="H94" s="3" t="s">
        <v>32</v>
      </c>
      <c r="J94" s="4" t="str">
        <f>J57</f>
        <v>LN(CPUE_TIB)</v>
      </c>
      <c r="L94" s="4" t="str">
        <f>L57</f>
        <v>LN(CPUE_TVH)</v>
      </c>
      <c r="M94" s="4" t="str">
        <f>M57</f>
        <v>LN(Pre0+)</v>
      </c>
      <c r="N94" s="4" t="str">
        <f>N57</f>
        <v>LN(Pre1+)</v>
      </c>
      <c r="V94" s="49"/>
      <c r="W94" s="155"/>
      <c r="X94" s="156"/>
      <c r="Y94" s="156"/>
      <c r="Z94" s="156"/>
      <c r="AA94" s="157"/>
      <c r="AB94" s="155"/>
      <c r="AC94" s="157"/>
      <c r="AD94" s="158"/>
      <c r="AE94" s="49"/>
      <c r="AF94" s="49"/>
    </row>
    <row r="95" spans="1:32" x14ac:dyDescent="0.25">
      <c r="C95" s="3" t="s">
        <v>23</v>
      </c>
      <c r="D95" s="3">
        <f>SUM(C86:C87,C82:C84)</f>
        <v>10062</v>
      </c>
      <c r="E95" s="3">
        <f>SUM(C83:C87)</f>
        <v>10065</v>
      </c>
      <c r="G95" s="3">
        <f>SUM(C86:C87,C78:C80)</f>
        <v>10050</v>
      </c>
      <c r="H95" s="3">
        <f>G95</f>
        <v>10050</v>
      </c>
      <c r="I95" s="3" t="s">
        <v>24</v>
      </c>
      <c r="J95" s="12">
        <f>SUM(J86:J87,J82:J84)</f>
        <v>0.1908660980075374</v>
      </c>
      <c r="K95" s="12"/>
      <c r="L95" s="12">
        <f>SUM(L83:L87)</f>
        <v>0.51669886809064491</v>
      </c>
      <c r="M95" s="3">
        <f>SUM(M86:M87,M78:M80)</f>
        <v>-3.6119251231097341E-2</v>
      </c>
      <c r="N95" s="3">
        <f>SUM(N86:N87,N78:N80)</f>
        <v>7.7729266590419179</v>
      </c>
      <c r="V95" s="49"/>
      <c r="W95" s="155"/>
      <c r="X95" s="156"/>
      <c r="Y95" s="156"/>
      <c r="Z95" s="156"/>
      <c r="AA95" s="157"/>
      <c r="AB95" s="155"/>
      <c r="AC95" s="157"/>
      <c r="AD95" s="158"/>
      <c r="AE95" s="49"/>
      <c r="AF95" s="49"/>
    </row>
    <row r="96" spans="1:32" x14ac:dyDescent="0.25">
      <c r="C96" s="3" t="s">
        <v>26</v>
      </c>
      <c r="D96" s="3">
        <f>SUM(A86:A87,A82:A84)</f>
        <v>20248786</v>
      </c>
      <c r="E96" s="3">
        <f>SUM(A83:A87)</f>
        <v>20260855</v>
      </c>
      <c r="G96" s="3">
        <f>SUM(A86:A87,A78:A80)</f>
        <v>20200570</v>
      </c>
      <c r="H96" s="3">
        <f>G96</f>
        <v>20200570</v>
      </c>
      <c r="P96" s="41" t="s">
        <v>52</v>
      </c>
      <c r="V96" s="49"/>
      <c r="W96" s="155"/>
      <c r="X96" s="156"/>
      <c r="Y96" s="156"/>
      <c r="Z96" s="156"/>
      <c r="AA96" s="157"/>
      <c r="AB96" s="155"/>
      <c r="AC96" s="157"/>
      <c r="AD96" s="158"/>
      <c r="AE96" s="49"/>
      <c r="AF96" s="49"/>
    </row>
    <row r="97" spans="3:32" x14ac:dyDescent="0.25">
      <c r="C97" s="3" t="s">
        <v>28</v>
      </c>
      <c r="D97" s="3">
        <f>SUM(E124:E125,E120:E122)</f>
        <v>382.28889835343944</v>
      </c>
      <c r="E97" s="3">
        <f>SUM(G124:G125,G121:G123)</f>
        <v>1037.3912849419303</v>
      </c>
      <c r="G97" s="3">
        <f>SUM(H124:H125,H116:H118)</f>
        <v>-69.441233187120474</v>
      </c>
      <c r="H97" s="3">
        <f>SUM(I124:I125,I116:I118)</f>
        <v>15626.320764787406</v>
      </c>
      <c r="I97" s="3" t="s">
        <v>3</v>
      </c>
      <c r="J97" s="13">
        <f>(D99*D97-D95*J95)/(D99*D96-D95*D95)</f>
        <v>-0.10523472540283861</v>
      </c>
      <c r="K97" s="13"/>
      <c r="L97" s="13">
        <f>(E99*E97-E95*L95)/(E99*E96-E95*E95)</f>
        <v>-0.2723536524537849</v>
      </c>
      <c r="M97" s="13">
        <f>(G99*G97-G95*M95)/(G99*G96-G95*G95)</f>
        <v>4.5120882676931158E-2</v>
      </c>
      <c r="N97" s="13">
        <f>(H99*H97-H95*N95)/(H99*H96-H95*H95)</f>
        <v>3.9116858759287942E-2</v>
      </c>
      <c r="O97" s="41"/>
      <c r="P97" s="41" t="s">
        <v>37</v>
      </c>
      <c r="W97" s="49"/>
      <c r="X97" s="49"/>
      <c r="Z97" s="156"/>
      <c r="AA97" s="157"/>
      <c r="AB97" s="155"/>
      <c r="AC97" s="157"/>
      <c r="AD97" s="158"/>
      <c r="AE97" s="49"/>
      <c r="AF97" s="49"/>
    </row>
    <row r="98" spans="3:32" x14ac:dyDescent="0.25">
      <c r="I98" s="14" t="s">
        <v>30</v>
      </c>
      <c r="J98" s="4">
        <f>1+J97</f>
        <v>0.89476527459716138</v>
      </c>
      <c r="L98" s="4">
        <f>1+L97</f>
        <v>0.72764634754621516</v>
      </c>
      <c r="M98" s="4">
        <f>1+M97</f>
        <v>1.0451208826769312</v>
      </c>
      <c r="N98" s="4">
        <f>1+N97</f>
        <v>1.0391168587592881</v>
      </c>
      <c r="O98" s="15"/>
      <c r="W98" s="49"/>
      <c r="X98" s="49"/>
      <c r="Z98" s="156"/>
      <c r="AA98" s="157"/>
      <c r="AB98" s="159"/>
      <c r="AC98" s="157"/>
      <c r="AD98" s="158"/>
      <c r="AE98" s="49"/>
      <c r="AF98" s="49"/>
    </row>
    <row r="99" spans="3:32" x14ac:dyDescent="0.25">
      <c r="C99" s="3" t="s">
        <v>29</v>
      </c>
      <c r="D99" s="3">
        <v>5</v>
      </c>
      <c r="E99" s="3">
        <v>5</v>
      </c>
      <c r="F99" s="3">
        <v>5</v>
      </c>
      <c r="G99" s="3">
        <v>5</v>
      </c>
      <c r="H99" s="3">
        <v>5</v>
      </c>
      <c r="W99" s="49"/>
      <c r="X99" s="49"/>
      <c r="Z99" s="49"/>
      <c r="AA99" s="49"/>
      <c r="AB99" s="49"/>
      <c r="AC99" s="49"/>
      <c r="AD99" s="49"/>
      <c r="AE99" s="49"/>
      <c r="AF99" s="49"/>
    </row>
    <row r="100" spans="3:32" x14ac:dyDescent="0.25">
      <c r="H100" s="3" t="s">
        <v>33</v>
      </c>
      <c r="I100" s="16">
        <f>R87</f>
        <v>682.86</v>
      </c>
      <c r="J100" s="17">
        <f>J$56*J98*$I100</f>
        <v>61.099941541141767</v>
      </c>
      <c r="K100" s="17"/>
      <c r="L100" s="17">
        <f>L$56*L98*$I100</f>
        <v>49.688058488540847</v>
      </c>
      <c r="M100" s="17">
        <f>M$56*M98*$I100</f>
        <v>71.36712459447692</v>
      </c>
      <c r="N100" s="17">
        <f>N$56*N98*$I100</f>
        <v>496.69993672065721</v>
      </c>
      <c r="W100" s="49"/>
      <c r="X100" s="49"/>
      <c r="Z100" s="49"/>
      <c r="AA100" s="49"/>
      <c r="AB100" s="49"/>
      <c r="AC100" s="49"/>
      <c r="AD100" s="49"/>
      <c r="AE100" s="49"/>
      <c r="AF100" s="49"/>
    </row>
    <row r="101" spans="3:32" x14ac:dyDescent="0.25">
      <c r="H101" s="18" t="s">
        <v>35</v>
      </c>
      <c r="I101" s="19">
        <f>SUM(J100:N100)</f>
        <v>678.8550613448167</v>
      </c>
      <c r="J101" s="17"/>
      <c r="K101" s="17"/>
      <c r="L101" s="42" t="s">
        <v>45</v>
      </c>
      <c r="M101" s="42">
        <f>$P$101*M98*I100</f>
        <v>606.62055905305374</v>
      </c>
      <c r="N101" s="16"/>
      <c r="O101" s="41" t="s">
        <v>46</v>
      </c>
      <c r="P101" s="160">
        <v>0.85</v>
      </c>
      <c r="W101" s="49"/>
      <c r="X101" s="49"/>
      <c r="Z101" s="49"/>
      <c r="AA101" s="49"/>
      <c r="AB101" s="49"/>
      <c r="AC101" s="49"/>
      <c r="AD101" s="49"/>
      <c r="AE101" s="49"/>
      <c r="AF101" s="49"/>
    </row>
    <row r="102" spans="3:32" x14ac:dyDescent="0.25">
      <c r="G102" s="220" t="s">
        <v>44</v>
      </c>
      <c r="H102" s="221"/>
      <c r="I102" s="42">
        <f>MIN(I101,1000)</f>
        <v>678.8550613448167</v>
      </c>
      <c r="J102" s="17"/>
      <c r="K102" s="17"/>
      <c r="L102" s="17"/>
      <c r="M102" s="16"/>
      <c r="N102" s="16"/>
      <c r="W102" s="49"/>
      <c r="X102" s="49"/>
      <c r="Z102" s="49"/>
      <c r="AA102" s="49"/>
      <c r="AB102" s="49"/>
      <c r="AC102" s="49"/>
      <c r="AD102" s="49"/>
      <c r="AE102" s="49"/>
      <c r="AF102" s="49"/>
    </row>
    <row r="103" spans="3:32" x14ac:dyDescent="0.25">
      <c r="C103" s="40" t="s">
        <v>36</v>
      </c>
      <c r="D103" s="10"/>
      <c r="H103" s="20"/>
      <c r="I103" s="21"/>
      <c r="J103" s="17"/>
      <c r="K103" s="17"/>
      <c r="L103" s="17"/>
      <c r="M103" s="16"/>
      <c r="N103" s="16"/>
      <c r="W103" s="49"/>
      <c r="X103" s="49"/>
      <c r="Z103" s="49"/>
      <c r="AA103" s="49"/>
      <c r="AB103" s="49"/>
      <c r="AC103" s="49"/>
      <c r="AD103" s="49"/>
      <c r="AE103" s="49"/>
      <c r="AF103" s="49"/>
    </row>
    <row r="104" spans="3:32" x14ac:dyDescent="0.25">
      <c r="D104" s="4" t="s">
        <v>2</v>
      </c>
      <c r="E104" s="3" t="s">
        <v>1</v>
      </c>
      <c r="G104" s="3" t="s">
        <v>31</v>
      </c>
      <c r="H104" s="3" t="s">
        <v>32</v>
      </c>
      <c r="J104" s="4" t="str">
        <f>J94</f>
        <v>LN(CPUE_TIB)</v>
      </c>
      <c r="L104" s="4" t="str">
        <f>L94</f>
        <v>LN(CPUE_TVH)</v>
      </c>
      <c r="M104" s="4" t="str">
        <f>M94</f>
        <v>LN(Pre0+)</v>
      </c>
      <c r="N104" s="4" t="str">
        <f>N94</f>
        <v>LN(Pre1+)</v>
      </c>
      <c r="W104" s="49"/>
      <c r="X104" s="49"/>
      <c r="Z104" s="49"/>
      <c r="AA104" s="49"/>
      <c r="AB104" s="49"/>
      <c r="AC104" s="49"/>
      <c r="AD104" s="49"/>
      <c r="AE104" s="49"/>
      <c r="AF104" s="49"/>
    </row>
    <row r="105" spans="3:32" x14ac:dyDescent="0.25">
      <c r="C105" s="3" t="s">
        <v>23</v>
      </c>
      <c r="D105" s="3">
        <f>SUM(C86:C88,C83:C84)</f>
        <v>10068</v>
      </c>
      <c r="E105" s="3">
        <f>SUM(C84:C88)</f>
        <v>10070</v>
      </c>
      <c r="G105" s="3">
        <f>SUM(C86:C88,C79:C80)</f>
        <v>10060</v>
      </c>
      <c r="H105" s="3">
        <f>G105</f>
        <v>10060</v>
      </c>
      <c r="I105" s="3" t="s">
        <v>24</v>
      </c>
      <c r="J105" s="12">
        <f>SUM(J83:J84,J86:J88)</f>
        <v>-7.4415037755076796E-2</v>
      </c>
      <c r="K105" s="12"/>
      <c r="L105" s="12">
        <f>SUM(L84:L88)</f>
        <v>-0.63687230485822233</v>
      </c>
      <c r="M105" s="3">
        <f>SUM(M79:M80,M86:M88)</f>
        <v>0.51866447991722553</v>
      </c>
      <c r="N105" s="3">
        <f>SUM(N79:N80,N86:N88)</f>
        <v>7.7798471018864905</v>
      </c>
      <c r="W105" s="49"/>
      <c r="X105" s="49"/>
      <c r="Z105" s="49"/>
      <c r="AA105" s="49"/>
      <c r="AB105" s="49"/>
      <c r="AC105" s="49"/>
      <c r="AD105" s="49"/>
      <c r="AE105" s="49"/>
      <c r="AF105" s="49"/>
    </row>
    <row r="106" spans="3:32" x14ac:dyDescent="0.25">
      <c r="C106" s="3" t="s">
        <v>26</v>
      </c>
      <c r="D106" s="3">
        <f>SUM(A86:A88,A83:A84)</f>
        <v>20272942</v>
      </c>
      <c r="E106" s="3">
        <f>SUM(A84:A88)</f>
        <v>20280990</v>
      </c>
      <c r="G106" s="3">
        <f>SUM(A86:A88,A79:A80)</f>
        <v>20240790</v>
      </c>
      <c r="H106" s="3">
        <f>G106</f>
        <v>20240790</v>
      </c>
      <c r="W106" s="49"/>
      <c r="X106" s="49"/>
      <c r="Z106" s="49"/>
      <c r="AA106" s="49"/>
      <c r="AB106" s="49"/>
      <c r="AC106" s="49"/>
      <c r="AD106" s="49"/>
      <c r="AE106" s="49"/>
      <c r="AF106" s="49"/>
    </row>
    <row r="107" spans="3:32" x14ac:dyDescent="0.25">
      <c r="C107" s="3" t="s">
        <v>28</v>
      </c>
      <c r="D107" s="3">
        <f>SUM(E124:E126,E121:E122)</f>
        <v>-152.34051853054177</v>
      </c>
      <c r="E107" s="3">
        <f>SUM(G122:G126)</f>
        <v>-1285.0785075686535</v>
      </c>
      <c r="G107" s="3">
        <f>SUM(H124:H126,H117:H118)</f>
        <v>1044.588218349485</v>
      </c>
      <c r="H107" s="3">
        <f>SUM(I117:I118,I124:I126)</f>
        <v>15657.781752309143</v>
      </c>
      <c r="I107" s="3" t="s">
        <v>3</v>
      </c>
      <c r="J107" s="13">
        <f>(D99*D107-D105*J105)/(D99*D106-D105*D105)</f>
        <v>-0.14525572714646076</v>
      </c>
      <c r="K107" s="13"/>
      <c r="L107" s="13">
        <f>(E99*E107-E105*L105)/(E99*E106-E105*E105)</f>
        <v>-0.24176855841937139</v>
      </c>
      <c r="M107" s="13">
        <f>(G99*G107-G105*M105)/(G99*G106-G105*G105)</f>
        <v>1.4789782228960706E-2</v>
      </c>
      <c r="N107" s="13">
        <f>(H99*H107-H105*N105)/(H99*H106-H105*H105)</f>
        <v>6.756261876464123E-2</v>
      </c>
      <c r="W107" s="49"/>
      <c r="X107" s="49"/>
      <c r="Z107" s="49"/>
      <c r="AA107" s="49"/>
      <c r="AB107" s="49"/>
      <c r="AC107" s="49"/>
      <c r="AD107" s="49"/>
      <c r="AE107" s="49"/>
      <c r="AF107" s="49"/>
    </row>
    <row r="108" spans="3:32" x14ac:dyDescent="0.25">
      <c r="I108" s="14" t="s">
        <v>30</v>
      </c>
      <c r="J108" s="4">
        <f>1+J107</f>
        <v>0.85474427285353927</v>
      </c>
      <c r="L108" s="4">
        <f>1+L107</f>
        <v>0.75823144158062861</v>
      </c>
      <c r="M108" s="4">
        <f>1+M107</f>
        <v>1.0147897822289607</v>
      </c>
      <c r="N108" s="4">
        <f>1+N107</f>
        <v>1.0675626187646412</v>
      </c>
      <c r="W108" s="49"/>
      <c r="X108" s="49"/>
      <c r="Z108" s="49"/>
      <c r="AA108" s="49"/>
      <c r="AB108" s="49"/>
      <c r="AC108" s="49"/>
      <c r="AD108" s="49"/>
      <c r="AE108" s="49"/>
      <c r="AF108" s="49"/>
    </row>
    <row r="109" spans="3:32" x14ac:dyDescent="0.25">
      <c r="I109" s="14"/>
      <c r="M109" s="4"/>
      <c r="N109" s="4"/>
      <c r="W109" s="49"/>
      <c r="X109" s="49"/>
      <c r="Z109" s="49"/>
      <c r="AA109" s="49"/>
      <c r="AB109" s="49"/>
      <c r="AC109" s="49"/>
      <c r="AD109" s="49"/>
      <c r="AE109" s="49"/>
      <c r="AF109" s="49"/>
    </row>
    <row r="110" spans="3:32" x14ac:dyDescent="0.25">
      <c r="H110" s="3" t="s">
        <v>33</v>
      </c>
      <c r="I110" s="16">
        <f>R88</f>
        <v>649.02</v>
      </c>
      <c r="J110" s="17">
        <f>J$56*J108*$I110</f>
        <v>55.474612796740402</v>
      </c>
      <c r="K110" s="17"/>
      <c r="L110" s="17">
        <f>L$56*L108*$I110</f>
        <v>49.21073702146596</v>
      </c>
      <c r="M110" s="17">
        <f>M$56*M108*$I110</f>
        <v>65.861886446224005</v>
      </c>
      <c r="N110" s="17">
        <f>N$56*N108*$I110</f>
        <v>485.00864358143917</v>
      </c>
      <c r="W110" s="49"/>
      <c r="X110" s="49"/>
      <c r="Z110" s="49"/>
      <c r="AA110" s="49"/>
      <c r="AB110" s="49"/>
      <c r="AC110" s="49"/>
      <c r="AD110" s="49"/>
      <c r="AE110" s="49"/>
      <c r="AF110" s="49"/>
    </row>
    <row r="111" spans="3:32" x14ac:dyDescent="0.25">
      <c r="H111" s="18" t="s">
        <v>38</v>
      </c>
      <c r="I111" s="19">
        <f>SUM(J110:N110)</f>
        <v>655.55587984586953</v>
      </c>
      <c r="J111" s="17"/>
      <c r="K111" s="17"/>
      <c r="L111" s="42" t="s">
        <v>45</v>
      </c>
      <c r="M111" s="42">
        <f>$P$101*M108*I110</f>
        <v>559.82603479290401</v>
      </c>
      <c r="N111" s="16"/>
      <c r="O111" s="3" t="s">
        <v>63</v>
      </c>
      <c r="P111" s="160">
        <v>1.25</v>
      </c>
      <c r="W111" s="49"/>
      <c r="X111" s="49"/>
      <c r="Z111" s="49"/>
      <c r="AA111" s="49"/>
      <c r="AB111" s="49"/>
      <c r="AC111" s="49"/>
      <c r="AD111" s="49"/>
      <c r="AE111" s="49"/>
      <c r="AF111" s="49"/>
    </row>
    <row r="112" spans="3:32" x14ac:dyDescent="0.25">
      <c r="G112" s="220" t="s">
        <v>44</v>
      </c>
      <c r="H112" s="221"/>
      <c r="I112" s="42">
        <f>MIN(I111,1000)</f>
        <v>655.55587984586953</v>
      </c>
      <c r="W112" s="49"/>
      <c r="X112" s="49"/>
      <c r="Z112" s="49"/>
      <c r="AA112" s="49"/>
      <c r="AB112" s="49"/>
      <c r="AC112" s="49"/>
      <c r="AD112" s="49"/>
      <c r="AE112" s="49"/>
      <c r="AF112" s="49"/>
    </row>
    <row r="113" spans="3:32" x14ac:dyDescent="0.25">
      <c r="G113" s="43"/>
      <c r="H113" s="161"/>
      <c r="I113" s="44"/>
      <c r="W113" s="49"/>
      <c r="X113" s="49"/>
      <c r="Z113" s="49"/>
      <c r="AA113" s="49"/>
      <c r="AB113" s="49"/>
      <c r="AC113" s="49"/>
      <c r="AD113" s="49"/>
      <c r="AE113" s="49"/>
      <c r="AF113" s="49"/>
    </row>
    <row r="114" spans="3:32" x14ac:dyDescent="0.25">
      <c r="C114" s="3" t="s">
        <v>27</v>
      </c>
      <c r="E114" s="3" t="str">
        <f>J94</f>
        <v>LN(CPUE_TIB)</v>
      </c>
      <c r="F114" s="3" t="str">
        <f>L94</f>
        <v>LN(CPUE_TVH)</v>
      </c>
      <c r="G114" s="3" t="str">
        <f>L94</f>
        <v>LN(CPUE_TVH)</v>
      </c>
      <c r="H114" s="3" t="str">
        <f>M94</f>
        <v>LN(Pre0+)</v>
      </c>
      <c r="I114" s="3" t="str">
        <f>N94</f>
        <v>LN(Pre1+)</v>
      </c>
      <c r="W114" s="49"/>
      <c r="X114" s="49"/>
      <c r="Z114" s="49"/>
      <c r="AA114" s="49"/>
      <c r="AB114" s="49"/>
      <c r="AC114" s="49"/>
      <c r="AD114" s="49"/>
      <c r="AE114" s="49"/>
      <c r="AF114" s="49"/>
    </row>
    <row r="115" spans="3:32" x14ac:dyDescent="0.25">
      <c r="C115" s="3">
        <f t="shared" ref="C115:C127" si="11">C77</f>
        <v>2005</v>
      </c>
      <c r="E115" s="3">
        <f t="shared" ref="E115:E122" si="12">C77*J77</f>
        <v>297.5821102621378</v>
      </c>
      <c r="G115" s="3">
        <f t="shared" ref="G115:G127" si="13">C77*L77</f>
        <v>674.6268344255318</v>
      </c>
      <c r="H115" s="3">
        <f>C77*M77</f>
        <v>1699.4049853980503</v>
      </c>
      <c r="I115" s="3">
        <f>C77*N77</f>
        <v>2196.0231417422033</v>
      </c>
    </row>
    <row r="116" spans="3:32" x14ac:dyDescent="0.25">
      <c r="C116" s="3">
        <f t="shared" si="11"/>
        <v>2006</v>
      </c>
      <c r="E116" s="3">
        <f t="shared" si="12"/>
        <v>-524.29771685362152</v>
      </c>
      <c r="G116" s="3">
        <f t="shared" si="13"/>
        <v>-803.35799859383326</v>
      </c>
      <c r="H116" s="3">
        <f>C78*M78</f>
        <v>-885.55882195768709</v>
      </c>
      <c r="I116" s="3">
        <f>C78*N78</f>
        <v>3512.3805742638465</v>
      </c>
    </row>
    <row r="117" spans="3:32" x14ac:dyDescent="0.25">
      <c r="C117" s="3">
        <f t="shared" si="11"/>
        <v>2007</v>
      </c>
      <c r="E117" s="3">
        <f t="shared" si="12"/>
        <v>-145.64938051951461</v>
      </c>
      <c r="G117" s="3">
        <f t="shared" si="13"/>
        <v>-81.929743002152122</v>
      </c>
      <c r="H117" s="3">
        <f>C79*M79</f>
        <v>-68.386478529839138</v>
      </c>
      <c r="I117" s="3">
        <f>C79*N79</f>
        <v>3062.7950011145635</v>
      </c>
    </row>
    <row r="118" spans="3:32" x14ac:dyDescent="0.25">
      <c r="C118" s="3">
        <f t="shared" si="11"/>
        <v>2008</v>
      </c>
      <c r="E118" s="3">
        <f t="shared" si="12"/>
        <v>-167.43027074961444</v>
      </c>
      <c r="G118" s="3">
        <f t="shared" si="13"/>
        <v>-326.3380104315321</v>
      </c>
      <c r="H118" s="3">
        <f>C80*M80</f>
        <v>193.57219252692084</v>
      </c>
      <c r="I118" s="3">
        <f>C80*N80</f>
        <v>1863.864359900773</v>
      </c>
    </row>
    <row r="119" spans="3:32" x14ac:dyDescent="0.25">
      <c r="C119" s="3">
        <f t="shared" si="11"/>
        <v>2009</v>
      </c>
      <c r="E119" s="3">
        <f t="shared" si="12"/>
        <v>-423.33855191314592</v>
      </c>
      <c r="G119" s="3">
        <f t="shared" si="13"/>
        <v>-928.22923832948641</v>
      </c>
    </row>
    <row r="120" spans="3:32" x14ac:dyDescent="0.25">
      <c r="C120" s="3">
        <f t="shared" si="11"/>
        <v>2010</v>
      </c>
      <c r="E120" s="3">
        <f t="shared" si="12"/>
        <v>59.413192505504306</v>
      </c>
      <c r="G120" s="3">
        <f t="shared" si="13"/>
        <v>332.68402133992237</v>
      </c>
    </row>
    <row r="121" spans="3:32" x14ac:dyDescent="0.25">
      <c r="C121" s="3">
        <f t="shared" si="11"/>
        <v>2011</v>
      </c>
      <c r="E121" s="3">
        <f t="shared" si="12"/>
        <v>788.3966385175836</v>
      </c>
      <c r="G121" s="3">
        <f t="shared" si="13"/>
        <v>1258.7621844725222</v>
      </c>
    </row>
    <row r="122" spans="3:32" x14ac:dyDescent="0.25">
      <c r="C122" s="3">
        <f t="shared" si="11"/>
        <v>2012</v>
      </c>
      <c r="E122" s="3">
        <f t="shared" si="12"/>
        <v>588.85126329319394</v>
      </c>
      <c r="G122" s="3">
        <f t="shared" si="13"/>
        <v>648.03200032825578</v>
      </c>
    </row>
    <row r="123" spans="3:32" x14ac:dyDescent="0.25">
      <c r="C123" s="3">
        <f t="shared" si="11"/>
        <v>2013</v>
      </c>
      <c r="G123" s="3">
        <f t="shared" si="13"/>
        <v>383.71878389221183</v>
      </c>
    </row>
    <row r="124" spans="3:32" x14ac:dyDescent="0.25">
      <c r="C124" s="3">
        <f t="shared" si="11"/>
        <v>2014</v>
      </c>
      <c r="E124" s="3">
        <f>C86*J86</f>
        <v>-579.39169391788676</v>
      </c>
      <c r="G124" s="3">
        <f t="shared" si="13"/>
        <v>-189.94170845507995</v>
      </c>
      <c r="H124" s="3">
        <f>C86*M86</f>
        <v>466.8970639178458</v>
      </c>
      <c r="I124" s="3">
        <f>C86*N86</f>
        <v>3347.3291501822873</v>
      </c>
    </row>
    <row r="125" spans="3:32" x14ac:dyDescent="0.25">
      <c r="C125" s="3">
        <f t="shared" si="11"/>
        <v>2015</v>
      </c>
      <c r="E125" s="3">
        <f>C87*J87</f>
        <v>-474.9805020449557</v>
      </c>
      <c r="G125" s="3">
        <f t="shared" si="13"/>
        <v>-1063.1799752959796</v>
      </c>
      <c r="H125" s="3">
        <f>C87*M87</f>
        <v>224.03481085563911</v>
      </c>
      <c r="I125" s="3">
        <f>C87*N87</f>
        <v>3839.951679325934</v>
      </c>
    </row>
    <row r="126" spans="3:32" x14ac:dyDescent="0.25">
      <c r="C126" s="3">
        <f t="shared" si="11"/>
        <v>2016</v>
      </c>
      <c r="E126" s="3">
        <f>C88*J88</f>
        <v>-475.2162243784768</v>
      </c>
      <c r="G126" s="3">
        <f t="shared" si="13"/>
        <v>-1063.7076080380618</v>
      </c>
      <c r="H126" s="3">
        <f>C88*M88</f>
        <v>228.47062957891859</v>
      </c>
      <c r="I126" s="3">
        <f>C88*N88</f>
        <v>3543.8415617855853</v>
      </c>
    </row>
    <row r="127" spans="3:32" x14ac:dyDescent="0.25">
      <c r="C127" s="3">
        <f t="shared" si="11"/>
        <v>2017</v>
      </c>
      <c r="E127" s="3">
        <f>C89*J89</f>
        <v>0</v>
      </c>
      <c r="G127" s="3">
        <f t="shared" si="13"/>
        <v>0</v>
      </c>
      <c r="H127" s="3">
        <f>C89*M89</f>
        <v>0</v>
      </c>
      <c r="I127" s="3">
        <f>C89*N89</f>
        <v>0</v>
      </c>
    </row>
    <row r="132" spans="3:20" s="150" customFormat="1" x14ac:dyDescent="0.25">
      <c r="C132" s="162" t="s">
        <v>50</v>
      </c>
      <c r="D132" s="160"/>
      <c r="E132" s="160"/>
      <c r="F132" s="160"/>
      <c r="G132" s="160"/>
      <c r="H132" s="160"/>
      <c r="I132" s="160"/>
      <c r="J132" s="160"/>
      <c r="K132" s="160"/>
      <c r="L132" s="160"/>
      <c r="M132" s="160"/>
      <c r="N132" s="160"/>
      <c r="O132" s="160"/>
      <c r="P132" s="160"/>
      <c r="Q132" s="160"/>
      <c r="R132" s="160"/>
      <c r="S132" s="160"/>
      <c r="T132" s="160"/>
    </row>
    <row r="134" spans="3:20" x14ac:dyDescent="0.25">
      <c r="C134" s="40" t="s">
        <v>51</v>
      </c>
      <c r="D134" s="10"/>
      <c r="H134" s="20"/>
      <c r="I134" s="21"/>
      <c r="J134" s="17"/>
      <c r="K134" s="17"/>
      <c r="L134" s="17"/>
      <c r="M134" s="16"/>
      <c r="N134" s="16"/>
    </row>
    <row r="135" spans="3:20" x14ac:dyDescent="0.25">
      <c r="D135" s="4" t="s">
        <v>2</v>
      </c>
      <c r="E135" s="3" t="s">
        <v>1</v>
      </c>
      <c r="G135" s="3" t="s">
        <v>31</v>
      </c>
      <c r="H135" s="3" t="s">
        <v>32</v>
      </c>
      <c r="J135" s="4" t="str">
        <f>J104</f>
        <v>LN(CPUE_TIB)</v>
      </c>
      <c r="L135" s="4" t="str">
        <f>L104</f>
        <v>LN(CPUE_TVH)</v>
      </c>
      <c r="M135" s="4" t="str">
        <f>M104</f>
        <v>LN(Pre0+)</v>
      </c>
      <c r="N135" s="4" t="str">
        <f>N104</f>
        <v>LN(Pre1+)</v>
      </c>
    </row>
    <row r="136" spans="3:20" x14ac:dyDescent="0.25">
      <c r="C136" s="3" t="s">
        <v>23</v>
      </c>
      <c r="D136" s="3">
        <f>SUM(C86,C81:C84)</f>
        <v>10056</v>
      </c>
      <c r="E136" s="3">
        <f>SUM(C82:C86)</f>
        <v>10060</v>
      </c>
      <c r="G136" s="3">
        <f>SUM(C86,C77:C80)</f>
        <v>10040</v>
      </c>
      <c r="H136" s="3">
        <f>G136</f>
        <v>10040</v>
      </c>
      <c r="I136" s="3" t="s">
        <v>24</v>
      </c>
      <c r="J136" s="12">
        <f>SUM(J86,J81:J84)</f>
        <v>0.2158674002129547</v>
      </c>
      <c r="K136" s="12"/>
      <c r="L136" s="12">
        <f>SUM(L82:L86)</f>
        <v>1.2098460486505902</v>
      </c>
      <c r="M136" s="3">
        <f>SUM(M86,M77:M80)</f>
        <v>0.70028075367265208</v>
      </c>
      <c r="N136" s="3">
        <f>SUM(N86,N77:N80)</f>
        <v>6.9625168308981431</v>
      </c>
    </row>
    <row r="137" spans="3:20" x14ac:dyDescent="0.25">
      <c r="C137" s="3" t="s">
        <v>26</v>
      </c>
      <c r="D137" s="3">
        <f>SUM(A86,A81:A84)</f>
        <v>20224642</v>
      </c>
      <c r="E137" s="3">
        <f>SUM(A82:A86)</f>
        <v>20240730</v>
      </c>
      <c r="G137" s="3">
        <f>SUM(A86,A77:A80)</f>
        <v>20160370</v>
      </c>
      <c r="H137" s="3">
        <f>G137</f>
        <v>20160370</v>
      </c>
    </row>
    <row r="138" spans="3:20" x14ac:dyDescent="0.25">
      <c r="C138" s="3" t="s">
        <v>28</v>
      </c>
      <c r="D138" s="3">
        <f>SUM(E124,E119:E122)</f>
        <v>433.93084848524916</v>
      </c>
      <c r="E138" s="3">
        <f>SUM(G120:G124)</f>
        <v>2433.2552815778322</v>
      </c>
      <c r="G138" s="3">
        <f>SUM(H124,H115:H118)</f>
        <v>1405.9289413552906</v>
      </c>
      <c r="H138" s="3">
        <f>SUM(I124,I115:I118)</f>
        <v>13982.392227203674</v>
      </c>
      <c r="I138" s="3" t="s">
        <v>3</v>
      </c>
      <c r="J138" s="13">
        <f>(5*D138-D136*J136)/(5*D137-D136*D136)</f>
        <v>-1.4977488043603051E-2</v>
      </c>
      <c r="K138" s="13"/>
      <c r="L138" s="13">
        <f>(5*E138-E136*L136)/(5*E137-E136*E136)</f>
        <v>-9.5496830715528627E-2</v>
      </c>
      <c r="M138" s="13">
        <f>(5*G138-G136*M136)/(5*G137-G136*G136)</f>
        <v>-4.6962403878969784E-3</v>
      </c>
      <c r="N138" s="13">
        <f>(5*H138-H136*N136)/(5*H137-H136*H136)</f>
        <v>3.3168615204107479E-2</v>
      </c>
    </row>
    <row r="139" spans="3:20" x14ac:dyDescent="0.25">
      <c r="I139" s="14" t="s">
        <v>30</v>
      </c>
      <c r="J139" s="4">
        <f>1+J138</f>
        <v>0.9850225119563969</v>
      </c>
      <c r="L139" s="4">
        <f>1+L138</f>
        <v>0.90450316928447139</v>
      </c>
      <c r="M139" s="4">
        <f>1+M138</f>
        <v>0.99530375961210305</v>
      </c>
      <c r="N139" s="4">
        <f>1+N138</f>
        <v>1.0331686152041075</v>
      </c>
    </row>
    <row r="140" spans="3:20" x14ac:dyDescent="0.25">
      <c r="I140" s="14"/>
      <c r="M140" s="4"/>
      <c r="N140" s="4"/>
    </row>
    <row r="141" spans="3:20" x14ac:dyDescent="0.25">
      <c r="H141" s="3" t="s">
        <v>33</v>
      </c>
      <c r="I141" s="16">
        <f>R86</f>
        <v>728.28</v>
      </c>
      <c r="J141" s="17">
        <f>J$56*J139*$I141</f>
        <v>71.737219500760474</v>
      </c>
      <c r="K141" s="17"/>
      <c r="L141" s="17">
        <f>L$56*L139*$I141</f>
        <v>65.873156812649484</v>
      </c>
      <c r="M141" s="17">
        <f>M$56*M139*$I141</f>
        <v>72.48598220503024</v>
      </c>
      <c r="N141" s="17">
        <f>N$56*N139*$I141</f>
        <v>526.70522735659313</v>
      </c>
    </row>
    <row r="142" spans="3:20" x14ac:dyDescent="0.25">
      <c r="H142" s="18" t="s">
        <v>38</v>
      </c>
      <c r="I142" s="19">
        <f>SUM(J141:N141)</f>
        <v>736.80158587503331</v>
      </c>
      <c r="J142" s="17"/>
      <c r="K142" s="17"/>
      <c r="L142" s="42" t="s">
        <v>45</v>
      </c>
      <c r="M142" s="42">
        <f>$P$101*M139*I141</f>
        <v>616.13084874275705</v>
      </c>
      <c r="N142" s="16"/>
    </row>
    <row r="143" spans="3:20" x14ac:dyDescent="0.25">
      <c r="G143" s="220" t="s">
        <v>44</v>
      </c>
      <c r="H143" s="221"/>
      <c r="I143" s="42">
        <f>MIN(I142,1000)</f>
        <v>736.80158587503331</v>
      </c>
    </row>
    <row r="146" spans="3:20" s="150" customFormat="1" x14ac:dyDescent="0.25">
      <c r="C146" s="162" t="s">
        <v>47</v>
      </c>
      <c r="D146" s="160"/>
      <c r="E146" s="160"/>
      <c r="F146" s="160"/>
      <c r="G146" s="160"/>
      <c r="H146" s="160"/>
      <c r="I146" s="160"/>
      <c r="J146" s="160"/>
      <c r="K146" s="160"/>
      <c r="L146" s="160"/>
      <c r="M146" s="160"/>
      <c r="N146" s="160"/>
      <c r="O146" s="160"/>
      <c r="P146" s="160"/>
      <c r="Q146" s="160"/>
      <c r="R146" s="160"/>
      <c r="S146" s="160"/>
      <c r="T146" s="160"/>
    </row>
  </sheetData>
  <mergeCells count="23">
    <mergeCell ref="D54:N54"/>
    <mergeCell ref="J55:M55"/>
    <mergeCell ref="G102:H102"/>
    <mergeCell ref="G112:H112"/>
    <mergeCell ref="G143:H143"/>
    <mergeCell ref="C47:H47"/>
    <mergeCell ref="C10:L10"/>
    <mergeCell ref="C11:L11"/>
    <mergeCell ref="C12:L12"/>
    <mergeCell ref="C14:E14"/>
    <mergeCell ref="E15:G15"/>
    <mergeCell ref="H15:I15"/>
    <mergeCell ref="C25:G25"/>
    <mergeCell ref="E26:G26"/>
    <mergeCell ref="H26:I26"/>
    <mergeCell ref="C42:G42"/>
    <mergeCell ref="C43:G43"/>
    <mergeCell ref="C9:L9"/>
    <mergeCell ref="B1:X1"/>
    <mergeCell ref="B2:X2"/>
    <mergeCell ref="C6:D6"/>
    <mergeCell ref="C7:L7"/>
    <mergeCell ref="C8:L8"/>
  </mergeCells>
  <pageMargins left="0.7" right="0.7" top="0.75" bottom="0.75" header="0.3" footer="0.3"/>
  <pageSetup paperSize="9" orientation="portrait" horizontalDpi="4294967293"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RBC Calculator</vt:lpstr>
      <vt:lpstr>HCR specifications</vt:lpstr>
      <vt:lpstr>Details of Calculations</vt:lpstr>
    </vt:vector>
  </TitlesOfParts>
  <Company>CSIRO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Plaganyi-Lloyd, Eva</dc:creator>
  <cp:lastModifiedBy>Plaganyi-Lloyd, Eva (O&amp;A, St. Lucia)</cp:lastModifiedBy>
  <dcterms:created xsi:type="dcterms:W3CDTF">2016-03-28T08:23:12Z</dcterms:created>
  <dcterms:modified xsi:type="dcterms:W3CDTF">2016-12-02T13:06:42Z</dcterms:modified>
</cp:coreProperties>
</file>